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nfikirm1/Desktop/"/>
    </mc:Choice>
  </mc:AlternateContent>
  <xr:revisionPtr revIDLastSave="0" documentId="8_{338A8490-2F54-7A44-86B6-B53E6BB514D5}" xr6:coauthVersionLast="47" xr6:coauthVersionMax="47" xr10:uidLastSave="{00000000-0000-0000-0000-000000000000}"/>
  <bookViews>
    <workbookView xWindow="0" yWindow="500" windowWidth="25600" windowHeight="12780" activeTab="1"/>
  </bookViews>
  <sheets>
    <sheet name="2022-23" sheetId="2" r:id="rId1"/>
    <sheet name="AYRINTILI AİDAT AS" sheetId="1" r:id="rId2"/>
  </sheets>
  <externalReferences>
    <externalReference r:id="rId3"/>
  </externalReferences>
  <definedNames>
    <definedName name="Payment_Needed">"Ödeme Gerekli"</definedName>
    <definedName name="Reimbursement">"Masraf İadesi"</definedName>
    <definedName name="_xlnm.Print_Area" localSheetId="0">'2022-23'!$B$1:$H$98</definedName>
    <definedName name="_xlnm.Print_Area" localSheetId="1">'AYRINTILI AİDAT AS'!$A$1:$BJ$32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B2" i="2"/>
  <c r="F2" i="2"/>
  <c r="F3" i="2"/>
  <c r="G3" i="2"/>
  <c r="H3" i="2"/>
  <c r="G4" i="2"/>
  <c r="H4" i="2"/>
  <c r="G5" i="2"/>
  <c r="H5" i="2"/>
  <c r="G6" i="2"/>
  <c r="H6" i="2"/>
  <c r="H7" i="2"/>
  <c r="D8" i="2"/>
  <c r="H8" i="2"/>
  <c r="C10" i="2"/>
  <c r="D10" i="2"/>
  <c r="G10" i="2"/>
  <c r="H10" i="2"/>
  <c r="B11" i="2"/>
  <c r="C11" i="2"/>
  <c r="D11" i="2"/>
  <c r="F11" i="2"/>
  <c r="G11" i="2"/>
  <c r="H11" i="2"/>
  <c r="B12" i="2"/>
  <c r="C12" i="2"/>
  <c r="D12" i="2"/>
  <c r="F12" i="2"/>
  <c r="G12" i="2"/>
  <c r="H12" i="2"/>
  <c r="B13" i="2"/>
  <c r="C13" i="2"/>
  <c r="D13" i="2"/>
  <c r="F13" i="2"/>
  <c r="G13" i="2"/>
  <c r="H13" i="2"/>
  <c r="B14" i="2"/>
  <c r="C14" i="2"/>
  <c r="D14" i="2"/>
  <c r="F14" i="2"/>
  <c r="G14" i="2"/>
  <c r="H14" i="2"/>
  <c r="B15" i="2"/>
  <c r="C15" i="2"/>
  <c r="D15" i="2"/>
  <c r="F15" i="2"/>
  <c r="G15" i="2"/>
  <c r="H15" i="2"/>
  <c r="B16" i="2"/>
  <c r="C16" i="2"/>
  <c r="D16" i="2"/>
  <c r="F16" i="2"/>
  <c r="H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H28" i="2"/>
  <c r="C30" i="2"/>
  <c r="G30" i="2"/>
  <c r="H30" i="2"/>
  <c r="B31" i="2"/>
  <c r="C31" i="2"/>
  <c r="D31" i="2"/>
  <c r="F31" i="2"/>
  <c r="G31" i="2"/>
  <c r="H31" i="2"/>
  <c r="B32" i="2"/>
  <c r="C32" i="2"/>
  <c r="D32" i="2"/>
  <c r="F32" i="2"/>
  <c r="G32" i="2"/>
  <c r="H32" i="2"/>
  <c r="B33" i="2"/>
  <c r="C33" i="2"/>
  <c r="D33" i="2"/>
  <c r="F33" i="2"/>
  <c r="G33" i="2"/>
  <c r="H33" i="2"/>
  <c r="B34" i="2"/>
  <c r="C34" i="2"/>
  <c r="D34" i="2"/>
  <c r="F34" i="2"/>
  <c r="G34" i="2"/>
  <c r="H34" i="2"/>
  <c r="B35" i="2"/>
  <c r="C35" i="2"/>
  <c r="D35" i="2"/>
  <c r="F35" i="2"/>
  <c r="G35" i="2"/>
  <c r="H35" i="2"/>
  <c r="F37" i="2"/>
  <c r="D41" i="2"/>
  <c r="H41" i="2"/>
  <c r="C43" i="2"/>
  <c r="D43" i="2"/>
  <c r="G43" i="2"/>
  <c r="H43" i="2"/>
  <c r="B44" i="2"/>
  <c r="C44" i="2"/>
  <c r="D44" i="2"/>
  <c r="F44" i="2"/>
  <c r="G44" i="2"/>
  <c r="H44" i="2"/>
  <c r="B45" i="2"/>
  <c r="C45" i="2"/>
  <c r="D45" i="2"/>
  <c r="F45" i="2"/>
  <c r="G45" i="2"/>
  <c r="H45" i="2"/>
  <c r="B46" i="2"/>
  <c r="C46" i="2"/>
  <c r="D46" i="2"/>
  <c r="F46" i="2"/>
  <c r="G46" i="2"/>
  <c r="H46" i="2"/>
  <c r="B47" i="2"/>
  <c r="C47" i="2"/>
  <c r="D47" i="2"/>
  <c r="F47" i="2"/>
  <c r="G47" i="2"/>
  <c r="H47" i="2"/>
  <c r="B48" i="2"/>
  <c r="C48" i="2"/>
  <c r="D48" i="2"/>
  <c r="F48" i="2"/>
  <c r="G48" i="2"/>
  <c r="H48" i="2"/>
  <c r="B49" i="2"/>
  <c r="C49" i="2"/>
  <c r="D49" i="2"/>
  <c r="F49" i="2"/>
  <c r="G49" i="2"/>
  <c r="H49" i="2"/>
  <c r="D60" i="2"/>
  <c r="H60" i="2"/>
  <c r="C62" i="2"/>
  <c r="D62" i="2"/>
  <c r="G62" i="2"/>
  <c r="H62" i="2"/>
  <c r="B63" i="2"/>
  <c r="C63" i="2"/>
  <c r="D63" i="2"/>
  <c r="F63" i="2"/>
  <c r="G63" i="2"/>
  <c r="H63" i="2"/>
  <c r="B64" i="2"/>
  <c r="C64" i="2"/>
  <c r="D64" i="2"/>
  <c r="F64" i="2"/>
  <c r="G64" i="2"/>
  <c r="H64" i="2"/>
  <c r="B65" i="2"/>
  <c r="C65" i="2"/>
  <c r="D65" i="2"/>
  <c r="F65" i="2"/>
  <c r="G65" i="2"/>
  <c r="H65" i="2"/>
  <c r="B66" i="2"/>
  <c r="C66" i="2"/>
  <c r="D66" i="2"/>
  <c r="F66" i="2"/>
  <c r="G66" i="2"/>
  <c r="H66" i="2"/>
  <c r="B67" i="2"/>
  <c r="C67" i="2"/>
  <c r="D67" i="2"/>
  <c r="F67" i="2"/>
  <c r="G67" i="2"/>
  <c r="H67" i="2"/>
  <c r="D69" i="2"/>
  <c r="F69" i="2"/>
  <c r="H69" i="2"/>
  <c r="C71" i="2"/>
  <c r="D71" i="2"/>
  <c r="G71" i="2"/>
  <c r="H71" i="2"/>
  <c r="B72" i="2"/>
  <c r="C72" i="2"/>
  <c r="D72" i="2"/>
  <c r="F72" i="2"/>
  <c r="G72" i="2"/>
  <c r="H72" i="2"/>
  <c r="B73" i="2"/>
  <c r="C73" i="2"/>
  <c r="D73" i="2"/>
  <c r="F73" i="2"/>
  <c r="G73" i="2"/>
  <c r="H73" i="2"/>
  <c r="B74" i="2"/>
  <c r="C74" i="2"/>
  <c r="D74" i="2"/>
  <c r="F74" i="2"/>
  <c r="G74" i="2"/>
  <c r="H74" i="2"/>
  <c r="B75" i="2"/>
  <c r="C75" i="2"/>
  <c r="D75" i="2"/>
  <c r="C76" i="2"/>
  <c r="D76" i="2"/>
  <c r="C77" i="2"/>
  <c r="D77" i="2"/>
  <c r="D78" i="2"/>
  <c r="H78" i="2"/>
  <c r="C80" i="2"/>
  <c r="D80" i="2"/>
  <c r="G80" i="2"/>
  <c r="H80" i="2"/>
  <c r="B81" i="2"/>
  <c r="C81" i="2"/>
  <c r="D81" i="2"/>
  <c r="F81" i="2"/>
  <c r="G81" i="2"/>
  <c r="H81" i="2"/>
  <c r="B82" i="2"/>
  <c r="C82" i="2"/>
  <c r="D82" i="2"/>
  <c r="F82" i="2"/>
  <c r="G82" i="2"/>
  <c r="H82" i="2"/>
  <c r="B83" i="2"/>
  <c r="C83" i="2"/>
  <c r="D83" i="2"/>
  <c r="F83" i="2"/>
  <c r="G83" i="2"/>
  <c r="H83" i="2"/>
  <c r="H88" i="2"/>
  <c r="C92" i="2"/>
  <c r="G92" i="2"/>
  <c r="H92" i="2"/>
  <c r="C93" i="2"/>
  <c r="C95" i="2"/>
  <c r="D95" i="2"/>
  <c r="G95" i="2"/>
  <c r="H95" i="2"/>
  <c r="C96" i="2"/>
  <c r="C97" i="2"/>
  <c r="C98" i="2"/>
  <c r="G98" i="2"/>
  <c r="A4" i="1"/>
  <c r="E6" i="1"/>
  <c r="F6" i="1"/>
  <c r="U7" i="1"/>
  <c r="W7" i="1"/>
  <c r="X7" i="1"/>
  <c r="Y7" i="1"/>
  <c r="Z7" i="1"/>
  <c r="AA7" i="1"/>
  <c r="AJ7" i="1"/>
  <c r="AK7" i="1"/>
  <c r="AM7" i="1"/>
  <c r="AN7" i="1"/>
  <c r="AO7" i="1"/>
  <c r="B8" i="1"/>
  <c r="C8" i="1"/>
  <c r="U10" i="1"/>
  <c r="AK10" i="1"/>
  <c r="U11" i="1"/>
  <c r="W11" i="1"/>
  <c r="AK11" i="1"/>
  <c r="AM11" i="1"/>
  <c r="U12" i="1"/>
  <c r="V12" i="1"/>
  <c r="W12" i="1"/>
  <c r="X12" i="1"/>
  <c r="Y12" i="1"/>
  <c r="Z12" i="1"/>
  <c r="AA12" i="1"/>
  <c r="AB12" i="1"/>
  <c r="AC12" i="1"/>
  <c r="AD12" i="1"/>
  <c r="AE12" i="1"/>
  <c r="AF12" i="1"/>
  <c r="AK12" i="1"/>
  <c r="AL12" i="1"/>
  <c r="AM12" i="1"/>
  <c r="AN12" i="1"/>
  <c r="AO12" i="1"/>
  <c r="AP12" i="1"/>
  <c r="AQ12" i="1"/>
  <c r="AR12" i="1"/>
  <c r="BA12" i="1"/>
  <c r="BC13" i="1"/>
  <c r="BE13" i="1"/>
  <c r="BF13" i="1"/>
  <c r="BG13" i="1"/>
  <c r="D14" i="1"/>
  <c r="AS14" i="1"/>
  <c r="AT14" i="1"/>
  <c r="AU14" i="1"/>
  <c r="AV14" i="1"/>
  <c r="D15" i="1"/>
  <c r="D16" i="1"/>
  <c r="D17" i="1"/>
  <c r="AS17" i="1"/>
  <c r="AT17" i="1"/>
  <c r="AU17" i="1"/>
  <c r="AV17" i="1"/>
  <c r="D18" i="1"/>
  <c r="AS18" i="1"/>
  <c r="AT18" i="1"/>
  <c r="AU18" i="1"/>
  <c r="AV18" i="1"/>
  <c r="D19" i="1"/>
  <c r="D20" i="1"/>
  <c r="D21" i="1"/>
  <c r="D22" i="1"/>
  <c r="D23" i="1"/>
  <c r="D24" i="1"/>
  <c r="D25" i="1"/>
  <c r="D26" i="1"/>
  <c r="D27" i="1"/>
  <c r="D28" i="1"/>
  <c r="D29" i="1"/>
  <c r="AS29" i="1"/>
  <c r="AT29" i="1"/>
  <c r="AU29" i="1"/>
  <c r="AV29" i="1"/>
  <c r="D30" i="1"/>
  <c r="D31" i="1"/>
  <c r="C32" i="1"/>
  <c r="BB36" i="1"/>
  <c r="BC36" i="1"/>
  <c r="BE36" i="1"/>
  <c r="BF36" i="1"/>
  <c r="BH36" i="1"/>
  <c r="BI36" i="1"/>
  <c r="BB38" i="1"/>
  <c r="BC38" i="1"/>
  <c r="BE38" i="1"/>
  <c r="BF38" i="1"/>
  <c r="BH38" i="1"/>
  <c r="BI38" i="1"/>
  <c r="P6" i="1" l="1"/>
  <c r="P13" i="1" s="1"/>
  <c r="AL6" i="1"/>
  <c r="AL13" i="1" s="1"/>
  <c r="V6" i="1"/>
  <c r="V13" i="1" s="1"/>
  <c r="AB6" i="1"/>
  <c r="AB13" i="1" s="1"/>
  <c r="BI6" i="1"/>
  <c r="R6" i="1"/>
  <c r="R13" i="1" s="1"/>
  <c r="AC6" i="1"/>
  <c r="AC13" i="1" s="1"/>
  <c r="F13" i="1"/>
  <c r="M6" i="1"/>
  <c r="M13" i="1" s="1"/>
  <c r="AD6" i="1"/>
  <c r="AD13" i="1" s="1"/>
  <c r="AP6" i="1"/>
  <c r="AP13" i="1" s="1"/>
  <c r="N6" i="1"/>
  <c r="N13" i="1" s="1"/>
  <c r="AE6" i="1"/>
  <c r="AE13" i="1" s="1"/>
  <c r="AJ6" i="1"/>
  <c r="AJ13" i="1" s="1"/>
  <c r="AQ6" i="1"/>
  <c r="AQ13" i="1" s="1"/>
  <c r="AV6" i="1"/>
  <c r="AV13" i="1" s="1"/>
  <c r="BB6" i="1"/>
  <c r="BB13" i="1" s="1"/>
  <c r="BH6" i="1"/>
  <c r="BH13" i="1" s="1"/>
  <c r="L6" i="1"/>
  <c r="L13" i="1" s="1"/>
  <c r="BJ6" i="1"/>
  <c r="O6" i="1"/>
  <c r="O13" i="1" s="1"/>
  <c r="AR6" i="1"/>
  <c r="AR13" i="1" s="1"/>
  <c r="BD6" i="1"/>
  <c r="BD13" i="1" s="1"/>
  <c r="T6" i="1"/>
  <c r="T13" i="1" s="1"/>
  <c r="AT6" i="1"/>
  <c r="AT13" i="1" s="1"/>
  <c r="AH6" i="1"/>
  <c r="AH13" i="1" s="1"/>
  <c r="AF6" i="1"/>
  <c r="AF13" i="1" s="1"/>
  <c r="D8" i="1"/>
  <c r="AM6" i="1"/>
  <c r="AM13" i="1" s="1"/>
  <c r="J6" i="1"/>
  <c r="J13" i="1" s="1"/>
  <c r="K6" i="1"/>
  <c r="K13" i="1" s="1"/>
  <c r="U6" i="1"/>
  <c r="U13" i="1" s="1"/>
  <c r="AY6" i="1"/>
  <c r="AY13" i="1" s="1"/>
  <c r="AG6" i="1"/>
  <c r="AG13" i="1" s="1"/>
  <c r="AN6" i="1"/>
  <c r="AN13" i="1" s="1"/>
  <c r="AS6" i="1"/>
  <c r="AS13" i="1" s="1"/>
  <c r="G6" i="1"/>
  <c r="G13" i="1" s="1"/>
  <c r="AI6" i="1"/>
  <c r="AI13" i="1" s="1"/>
  <c r="AO6" i="1"/>
  <c r="AO13" i="1" s="1"/>
  <c r="AU6" i="1"/>
  <c r="AU13" i="1" s="1"/>
  <c r="S6" i="1"/>
  <c r="S13" i="1" s="1"/>
  <c r="X6" i="1"/>
  <c r="X13" i="1" s="1"/>
  <c r="BA6" i="1"/>
  <c r="BA13" i="1" s="1"/>
  <c r="H6" i="1"/>
  <c r="H13" i="1" s="1"/>
  <c r="I6" i="1"/>
  <c r="I13" i="1" s="1"/>
  <c r="Y6" i="1"/>
  <c r="Y13" i="1" s="1"/>
  <c r="AA6" i="1"/>
  <c r="AA13" i="1" s="1"/>
  <c r="E13" i="1"/>
  <c r="AX6" i="1"/>
  <c r="AX13" i="1" s="1"/>
  <c r="W6" i="1"/>
  <c r="W13" i="1" s="1"/>
  <c r="AK6" i="1"/>
  <c r="AK13" i="1" s="1"/>
  <c r="Q6" i="1"/>
  <c r="Q13" i="1" s="1"/>
  <c r="Z6" i="1"/>
  <c r="Z13" i="1" s="1"/>
  <c r="AW6" i="1"/>
  <c r="AW13" i="1" s="1"/>
  <c r="AZ6" i="1"/>
  <c r="AZ13" i="1" s="1"/>
  <c r="AL8" i="1"/>
  <c r="AM8" i="1"/>
  <c r="AN8" i="1"/>
  <c r="AP8" i="1"/>
  <c r="X8" i="1"/>
  <c r="AF8" i="1"/>
  <c r="U8" i="1"/>
  <c r="AD8" i="1"/>
  <c r="AA8" i="1"/>
  <c r="D32" i="1"/>
  <c r="D30" i="2"/>
  <c r="D28" i="2" s="1"/>
  <c r="AN16" i="1" l="1"/>
  <c r="AN20" i="1"/>
  <c r="AN15" i="1"/>
  <c r="AN24" i="1"/>
  <c r="AN31" i="1"/>
  <c r="AN27" i="1"/>
  <c r="AN21" i="1"/>
  <c r="AN28" i="1"/>
  <c r="AN23" i="1"/>
  <c r="AN26" i="1"/>
  <c r="AN22" i="1"/>
  <c r="AN25" i="1"/>
  <c r="AN30" i="1"/>
  <c r="AN19" i="1"/>
  <c r="X14" i="1"/>
  <c r="X19" i="1"/>
  <c r="X17" i="1"/>
  <c r="X28" i="1"/>
  <c r="X16" i="1"/>
  <c r="X30" i="1"/>
  <c r="X20" i="1"/>
  <c r="X22" i="1"/>
  <c r="X25" i="1"/>
  <c r="X15" i="1"/>
  <c r="X24" i="1"/>
  <c r="X21" i="1"/>
  <c r="X18" i="1"/>
  <c r="X26" i="1"/>
  <c r="X23" i="1"/>
  <c r="X31" i="1"/>
  <c r="X27" i="1"/>
  <c r="X29" i="1"/>
  <c r="AK8" i="1"/>
  <c r="AP16" i="1"/>
  <c r="AP19" i="1"/>
  <c r="AP22" i="1"/>
  <c r="AP21" i="1"/>
  <c r="AP20" i="1"/>
  <c r="AP15" i="1"/>
  <c r="AP23" i="1"/>
  <c r="AP25" i="1"/>
  <c r="AP28" i="1"/>
  <c r="AP27" i="1"/>
  <c r="AP26" i="1"/>
  <c r="AP30" i="1"/>
  <c r="AP31" i="1"/>
  <c r="AP24" i="1"/>
  <c r="AD14" i="1"/>
  <c r="AD17" i="1"/>
  <c r="AD21" i="1"/>
  <c r="AD26" i="1"/>
  <c r="AD31" i="1"/>
  <c r="AD18" i="1"/>
  <c r="AD28" i="1"/>
  <c r="AD22" i="1"/>
  <c r="AD29" i="1"/>
  <c r="AD20" i="1"/>
  <c r="AD15" i="1"/>
  <c r="AD19" i="1"/>
  <c r="AD23" i="1"/>
  <c r="AD16" i="1"/>
  <c r="AD30" i="1"/>
  <c r="AD27" i="1"/>
  <c r="AD24" i="1"/>
  <c r="AD25" i="1"/>
  <c r="U21" i="1"/>
  <c r="AG21" i="1" s="1"/>
  <c r="U18" i="1"/>
  <c r="AG18" i="1" s="1"/>
  <c r="U28" i="1"/>
  <c r="AG28" i="1" s="1"/>
  <c r="U31" i="1"/>
  <c r="AG31" i="1" s="1"/>
  <c r="U23" i="1"/>
  <c r="AG23" i="1" s="1"/>
  <c r="U17" i="1"/>
  <c r="AG17" i="1" s="1"/>
  <c r="U15" i="1"/>
  <c r="AG15" i="1" s="1"/>
  <c r="U30" i="1"/>
  <c r="AG30" i="1" s="1"/>
  <c r="U22" i="1"/>
  <c r="AG22" i="1" s="1"/>
  <c r="U24" i="1"/>
  <c r="AG24" i="1" s="1"/>
  <c r="U25" i="1"/>
  <c r="AG25" i="1" s="1"/>
  <c r="U19" i="1"/>
  <c r="AG19" i="1" s="1"/>
  <c r="U20" i="1"/>
  <c r="AG20" i="1" s="1"/>
  <c r="U29" i="1"/>
  <c r="AG29" i="1" s="1"/>
  <c r="U26" i="1"/>
  <c r="AG26" i="1" s="1"/>
  <c r="U14" i="1"/>
  <c r="AG14" i="1" s="1"/>
  <c r="U16" i="1"/>
  <c r="AG16" i="1" s="1"/>
  <c r="U27" i="1"/>
  <c r="AG27" i="1" s="1"/>
  <c r="AL20" i="1"/>
  <c r="AT20" i="1" s="1"/>
  <c r="AL15" i="1"/>
  <c r="AT15" i="1" s="1"/>
  <c r="AL23" i="1"/>
  <c r="AT23" i="1" s="1"/>
  <c r="AL26" i="1"/>
  <c r="AT26" i="1" s="1"/>
  <c r="AL31" i="1"/>
  <c r="AT31" i="1" s="1"/>
  <c r="AL24" i="1"/>
  <c r="AT24" i="1" s="1"/>
  <c r="AL27" i="1"/>
  <c r="AT27" i="1" s="1"/>
  <c r="AL30" i="1"/>
  <c r="AT30" i="1" s="1"/>
  <c r="AL28" i="1"/>
  <c r="AT28" i="1" s="1"/>
  <c r="AL16" i="1"/>
  <c r="AT16" i="1" s="1"/>
  <c r="AL22" i="1"/>
  <c r="AT22" i="1" s="1"/>
  <c r="AL25" i="1"/>
  <c r="AT25" i="1" s="1"/>
  <c r="AL19" i="1"/>
  <c r="AT19" i="1" s="1"/>
  <c r="AL21" i="1"/>
  <c r="AT21" i="1" s="1"/>
  <c r="M8" i="1"/>
  <c r="F8" i="1"/>
  <c r="P8" i="1"/>
  <c r="N8" i="1"/>
  <c r="E8" i="1"/>
  <c r="I8" i="1"/>
  <c r="H8" i="1"/>
  <c r="L8" i="1"/>
  <c r="G8" i="1"/>
  <c r="K8" i="1"/>
  <c r="O8" i="1"/>
  <c r="J8" i="1"/>
  <c r="AR8" i="1"/>
  <c r="Z8" i="1"/>
  <c r="AB8" i="1"/>
  <c r="AQ8" i="1"/>
  <c r="AA14" i="1"/>
  <c r="AA22" i="1"/>
  <c r="AA27" i="1"/>
  <c r="AA29" i="1"/>
  <c r="AA16" i="1"/>
  <c r="AA21" i="1"/>
  <c r="AA25" i="1"/>
  <c r="AA15" i="1"/>
  <c r="AA28" i="1"/>
  <c r="AA24" i="1"/>
  <c r="AA26" i="1"/>
  <c r="AA19" i="1"/>
  <c r="AA23" i="1"/>
  <c r="AA20" i="1"/>
  <c r="AA31" i="1"/>
  <c r="AA17" i="1"/>
  <c r="AA30" i="1"/>
  <c r="AA18" i="1"/>
  <c r="AM21" i="1"/>
  <c r="AM15" i="1"/>
  <c r="AM16" i="1"/>
  <c r="AM31" i="1"/>
  <c r="AM24" i="1"/>
  <c r="AM28" i="1"/>
  <c r="AM27" i="1"/>
  <c r="AM20" i="1"/>
  <c r="AM25" i="1"/>
  <c r="AM26" i="1"/>
  <c r="AM23" i="1"/>
  <c r="AM22" i="1"/>
  <c r="AM19" i="1"/>
  <c r="AM30" i="1"/>
  <c r="AF18" i="1"/>
  <c r="AF19" i="1"/>
  <c r="AF16" i="1"/>
  <c r="AF14" i="1"/>
  <c r="AF22" i="1"/>
  <c r="AF27" i="1"/>
  <c r="AF29" i="1"/>
  <c r="AF21" i="1"/>
  <c r="AF26" i="1"/>
  <c r="AF30" i="1"/>
  <c r="AF20" i="1"/>
  <c r="AF24" i="1"/>
  <c r="AF25" i="1"/>
  <c r="AF17" i="1"/>
  <c r="AF23" i="1"/>
  <c r="AF15" i="1"/>
  <c r="AF28" i="1"/>
  <c r="AF31" i="1"/>
  <c r="AC8" i="1"/>
  <c r="AE8" i="1"/>
  <c r="W8" i="1"/>
  <c r="Y8" i="1"/>
  <c r="V8" i="1"/>
  <c r="AO8" i="1"/>
  <c r="V16" i="1" l="1"/>
  <c r="AH16" i="1" s="1"/>
  <c r="V25" i="1"/>
  <c r="AH25" i="1" s="1"/>
  <c r="V28" i="1"/>
  <c r="AH28" i="1" s="1"/>
  <c r="V22" i="1"/>
  <c r="AH22" i="1" s="1"/>
  <c r="V19" i="1"/>
  <c r="AH19" i="1" s="1"/>
  <c r="V24" i="1"/>
  <c r="AH24" i="1" s="1"/>
  <c r="V31" i="1"/>
  <c r="AH31" i="1" s="1"/>
  <c r="V20" i="1"/>
  <c r="AH20" i="1" s="1"/>
  <c r="V26" i="1"/>
  <c r="AH26" i="1" s="1"/>
  <c r="V21" i="1"/>
  <c r="AH21" i="1" s="1"/>
  <c r="V30" i="1"/>
  <c r="AH30" i="1" s="1"/>
  <c r="V27" i="1"/>
  <c r="AH27" i="1" s="1"/>
  <c r="V29" i="1"/>
  <c r="AH29" i="1" s="1"/>
  <c r="V17" i="1"/>
  <c r="AH17" i="1" s="1"/>
  <c r="V23" i="1"/>
  <c r="AH23" i="1" s="1"/>
  <c r="V15" i="1"/>
  <c r="AH15" i="1" s="1"/>
  <c r="V18" i="1"/>
  <c r="AH18" i="1" s="1"/>
  <c r="V14" i="1"/>
  <c r="AH14" i="1" s="1"/>
  <c r="AB16" i="1"/>
  <c r="AB18" i="1"/>
  <c r="AJ18" i="1" s="1"/>
  <c r="AB23" i="1"/>
  <c r="AB26" i="1"/>
  <c r="AB24" i="1"/>
  <c r="AB22" i="1"/>
  <c r="AB25" i="1"/>
  <c r="AB14" i="1"/>
  <c r="AB20" i="1"/>
  <c r="AJ20" i="1" s="1"/>
  <c r="AB30" i="1"/>
  <c r="AJ30" i="1" s="1"/>
  <c r="AB15" i="1"/>
  <c r="AJ15" i="1" s="1"/>
  <c r="AB19" i="1"/>
  <c r="AB17" i="1"/>
  <c r="AB27" i="1"/>
  <c r="AB28" i="1"/>
  <c r="AB21" i="1"/>
  <c r="AB31" i="1"/>
  <c r="AJ31" i="1" s="1"/>
  <c r="AB29" i="1"/>
  <c r="AJ29" i="1" s="1"/>
  <c r="AV23" i="1"/>
  <c r="Z15" i="1"/>
  <c r="Z25" i="1"/>
  <c r="Z14" i="1"/>
  <c r="Z17" i="1"/>
  <c r="Z16" i="1"/>
  <c r="Z30" i="1"/>
  <c r="Z24" i="1"/>
  <c r="Z19" i="1"/>
  <c r="Z21" i="1"/>
  <c r="Z23" i="1"/>
  <c r="Z20" i="1"/>
  <c r="Z27" i="1"/>
  <c r="Z18" i="1"/>
  <c r="Z22" i="1"/>
  <c r="Z29" i="1"/>
  <c r="Z26" i="1"/>
  <c r="Z28" i="1"/>
  <c r="Z31" i="1"/>
  <c r="AU23" i="1"/>
  <c r="E18" i="1"/>
  <c r="E27" i="1"/>
  <c r="E22" i="1"/>
  <c r="E26" i="1"/>
  <c r="E16" i="1"/>
  <c r="E31" i="1"/>
  <c r="E25" i="1"/>
  <c r="E23" i="1"/>
  <c r="E29" i="1"/>
  <c r="E15" i="1"/>
  <c r="E14" i="1"/>
  <c r="E28" i="1"/>
  <c r="E30" i="1"/>
  <c r="E17" i="1"/>
  <c r="E24" i="1"/>
  <c r="E21" i="1"/>
  <c r="E19" i="1"/>
  <c r="E20" i="1"/>
  <c r="AV20" i="1"/>
  <c r="J22" i="1"/>
  <c r="J28" i="1"/>
  <c r="J26" i="1"/>
  <c r="J29" i="1"/>
  <c r="J14" i="1"/>
  <c r="J31" i="1"/>
  <c r="J18" i="1"/>
  <c r="J21" i="1"/>
  <c r="J30" i="1"/>
  <c r="J20" i="1"/>
  <c r="J24" i="1"/>
  <c r="J16" i="1"/>
  <c r="J15" i="1"/>
  <c r="J27" i="1"/>
  <c r="J19" i="1"/>
  <c r="J25" i="1"/>
  <c r="J23" i="1"/>
  <c r="J17" i="1"/>
  <c r="O27" i="1"/>
  <c r="O29" i="1"/>
  <c r="O20" i="1"/>
  <c r="O21" i="1"/>
  <c r="O24" i="1"/>
  <c r="O22" i="1"/>
  <c r="O14" i="1"/>
  <c r="O26" i="1"/>
  <c r="O28" i="1"/>
  <c r="O25" i="1"/>
  <c r="O15" i="1"/>
  <c r="O30" i="1"/>
  <c r="O23" i="1"/>
  <c r="O31" i="1"/>
  <c r="O16" i="1"/>
  <c r="O18" i="1"/>
  <c r="O17" i="1"/>
  <c r="O19" i="1"/>
  <c r="AV22" i="1"/>
  <c r="AU20" i="1"/>
  <c r="K19" i="1"/>
  <c r="K18" i="1"/>
  <c r="K29" i="1"/>
  <c r="K16" i="1"/>
  <c r="K17" i="1"/>
  <c r="K20" i="1"/>
  <c r="K25" i="1"/>
  <c r="K24" i="1"/>
  <c r="K28" i="1"/>
  <c r="K31" i="1"/>
  <c r="K14" i="1"/>
  <c r="K21" i="1"/>
  <c r="K22" i="1"/>
  <c r="K30" i="1"/>
  <c r="K26" i="1"/>
  <c r="K15" i="1"/>
  <c r="K27" i="1"/>
  <c r="K23" i="1"/>
  <c r="F23" i="1"/>
  <c r="F14" i="1"/>
  <c r="F17" i="1"/>
  <c r="F28" i="1"/>
  <c r="F18" i="1"/>
  <c r="F20" i="1"/>
  <c r="F29" i="1"/>
  <c r="F24" i="1"/>
  <c r="F22" i="1"/>
  <c r="F25" i="1"/>
  <c r="F26" i="1"/>
  <c r="F16" i="1"/>
  <c r="F19" i="1"/>
  <c r="F15" i="1"/>
  <c r="F30" i="1"/>
  <c r="F21" i="1"/>
  <c r="F31" i="1"/>
  <c r="F27" i="1"/>
  <c r="Y29" i="1"/>
  <c r="Y20" i="1"/>
  <c r="Y23" i="1"/>
  <c r="Y14" i="1"/>
  <c r="Y26" i="1"/>
  <c r="Y18" i="1"/>
  <c r="Y15" i="1"/>
  <c r="Y22" i="1"/>
  <c r="Y30" i="1"/>
  <c r="Y17" i="1"/>
  <c r="Y31" i="1"/>
  <c r="Y21" i="1"/>
  <c r="Y27" i="1"/>
  <c r="Y28" i="1"/>
  <c r="Y16" i="1"/>
  <c r="Y25" i="1"/>
  <c r="Y19" i="1"/>
  <c r="Y24" i="1"/>
  <c r="AR26" i="1"/>
  <c r="AR21" i="1"/>
  <c r="AR22" i="1"/>
  <c r="AR28" i="1"/>
  <c r="AR23" i="1"/>
  <c r="AR25" i="1"/>
  <c r="AV25" i="1" s="1"/>
  <c r="AR19" i="1"/>
  <c r="AR30" i="1"/>
  <c r="AR20" i="1"/>
  <c r="AR31" i="1"/>
  <c r="AR16" i="1"/>
  <c r="AR27" i="1"/>
  <c r="AR15" i="1"/>
  <c r="AR24" i="1"/>
  <c r="AU15" i="1"/>
  <c r="N15" i="1"/>
  <c r="N20" i="1"/>
  <c r="N19" i="1"/>
  <c r="N27" i="1"/>
  <c r="N23" i="1"/>
  <c r="N25" i="1"/>
  <c r="N17" i="1"/>
  <c r="N31" i="1"/>
  <c r="N14" i="1"/>
  <c r="N28" i="1"/>
  <c r="N18" i="1"/>
  <c r="N21" i="1"/>
  <c r="N22" i="1"/>
  <c r="N30" i="1"/>
  <c r="N24" i="1"/>
  <c r="N26" i="1"/>
  <c r="N29" i="1"/>
  <c r="N16" i="1"/>
  <c r="AC15" i="1"/>
  <c r="AC27" i="1"/>
  <c r="AC17" i="1"/>
  <c r="AC28" i="1"/>
  <c r="AC21" i="1"/>
  <c r="AC19" i="1"/>
  <c r="AC25" i="1"/>
  <c r="AC24" i="1"/>
  <c r="AC23" i="1"/>
  <c r="AC22" i="1"/>
  <c r="AC16" i="1"/>
  <c r="AC14" i="1"/>
  <c r="AC26" i="1"/>
  <c r="AC29" i="1"/>
  <c r="AC18" i="1"/>
  <c r="AC31" i="1"/>
  <c r="AC20" i="1"/>
  <c r="AC30" i="1"/>
  <c r="P28" i="1"/>
  <c r="P23" i="1"/>
  <c r="P17" i="1"/>
  <c r="P18" i="1"/>
  <c r="P21" i="1"/>
  <c r="P22" i="1"/>
  <c r="P30" i="1"/>
  <c r="P31" i="1"/>
  <c r="P16" i="1"/>
  <c r="P26" i="1"/>
  <c r="P27" i="1"/>
  <c r="P20" i="1"/>
  <c r="P14" i="1"/>
  <c r="P15" i="1"/>
  <c r="P29" i="1"/>
  <c r="P25" i="1"/>
  <c r="P24" i="1"/>
  <c r="P19" i="1"/>
  <c r="AV26" i="1"/>
  <c r="G20" i="1"/>
  <c r="G29" i="1"/>
  <c r="G24" i="1"/>
  <c r="G17" i="1"/>
  <c r="G31" i="1"/>
  <c r="G30" i="1"/>
  <c r="G16" i="1"/>
  <c r="G21" i="1"/>
  <c r="G14" i="1"/>
  <c r="G15" i="1"/>
  <c r="G28" i="1"/>
  <c r="G27" i="1"/>
  <c r="G19" i="1"/>
  <c r="G18" i="1"/>
  <c r="G23" i="1"/>
  <c r="G22" i="1"/>
  <c r="G26" i="1"/>
  <c r="G25" i="1"/>
  <c r="M14" i="1"/>
  <c r="M28" i="1"/>
  <c r="M18" i="1"/>
  <c r="M30" i="1"/>
  <c r="M20" i="1"/>
  <c r="M15" i="1"/>
  <c r="M17" i="1"/>
  <c r="M27" i="1"/>
  <c r="M26" i="1"/>
  <c r="M21" i="1"/>
  <c r="M31" i="1"/>
  <c r="M25" i="1"/>
  <c r="M24" i="1"/>
  <c r="M29" i="1"/>
  <c r="M23" i="1"/>
  <c r="M22" i="1"/>
  <c r="M16" i="1"/>
  <c r="M19" i="1"/>
  <c r="AV28" i="1"/>
  <c r="H15" i="1"/>
  <c r="H18" i="1"/>
  <c r="H17" i="1"/>
  <c r="H23" i="1"/>
  <c r="H21" i="1"/>
  <c r="H26" i="1"/>
  <c r="H19" i="1"/>
  <c r="H31" i="1"/>
  <c r="H24" i="1"/>
  <c r="H28" i="1"/>
  <c r="H25" i="1"/>
  <c r="H14" i="1"/>
  <c r="H22" i="1"/>
  <c r="H16" i="1"/>
  <c r="H27" i="1"/>
  <c r="H30" i="1"/>
  <c r="H20" i="1"/>
  <c r="H29" i="1"/>
  <c r="I21" i="1"/>
  <c r="I24" i="1"/>
  <c r="I27" i="1"/>
  <c r="I25" i="1"/>
  <c r="I28" i="1"/>
  <c r="I29" i="1"/>
  <c r="I30" i="1"/>
  <c r="I18" i="1"/>
  <c r="I19" i="1"/>
  <c r="I22" i="1"/>
  <c r="I16" i="1"/>
  <c r="I23" i="1"/>
  <c r="I26" i="1"/>
  <c r="I17" i="1"/>
  <c r="I14" i="1"/>
  <c r="I15" i="1"/>
  <c r="I20" i="1"/>
  <c r="I31" i="1"/>
  <c r="W21" i="1"/>
  <c r="AI21" i="1" s="1"/>
  <c r="W19" i="1"/>
  <c r="W14" i="1"/>
  <c r="AI14" i="1" s="1"/>
  <c r="W28" i="1"/>
  <c r="AI28" i="1" s="1"/>
  <c r="W17" i="1"/>
  <c r="W18" i="1"/>
  <c r="W20" i="1"/>
  <c r="W31" i="1"/>
  <c r="AI31" i="1" s="1"/>
  <c r="W15" i="1"/>
  <c r="W22" i="1"/>
  <c r="W25" i="1"/>
  <c r="AI25" i="1" s="1"/>
  <c r="W23" i="1"/>
  <c r="AI23" i="1" s="1"/>
  <c r="W16" i="1"/>
  <c r="W26" i="1"/>
  <c r="AI26" i="1" s="1"/>
  <c r="W29" i="1"/>
  <c r="W24" i="1"/>
  <c r="W27" i="1"/>
  <c r="AI27" i="1" s="1"/>
  <c r="W30" i="1"/>
  <c r="AU16" i="1"/>
  <c r="AV31" i="1"/>
  <c r="AE20" i="1"/>
  <c r="AE26" i="1"/>
  <c r="AE31" i="1"/>
  <c r="AE19" i="1"/>
  <c r="AE14" i="1"/>
  <c r="AE16" i="1"/>
  <c r="AE28" i="1"/>
  <c r="AE23" i="1"/>
  <c r="AE21" i="1"/>
  <c r="AE24" i="1"/>
  <c r="AE30" i="1"/>
  <c r="AE15" i="1"/>
  <c r="AE22" i="1"/>
  <c r="AE25" i="1"/>
  <c r="AE27" i="1"/>
  <c r="AE17" i="1"/>
  <c r="AE29" i="1"/>
  <c r="AE18" i="1"/>
  <c r="AO27" i="1"/>
  <c r="AU27" i="1" s="1"/>
  <c r="AO28" i="1"/>
  <c r="AU28" i="1" s="1"/>
  <c r="AO20" i="1"/>
  <c r="AO24" i="1"/>
  <c r="AU24" i="1" s="1"/>
  <c r="AO25" i="1"/>
  <c r="AU25" i="1" s="1"/>
  <c r="AO30" i="1"/>
  <c r="AO15" i="1"/>
  <c r="AO23" i="1"/>
  <c r="AO31" i="1"/>
  <c r="AU31" i="1" s="1"/>
  <c r="AO16" i="1"/>
  <c r="AO26" i="1"/>
  <c r="AU26" i="1" s="1"/>
  <c r="AO21" i="1"/>
  <c r="AU21" i="1" s="1"/>
  <c r="AO19" i="1"/>
  <c r="AU19" i="1" s="1"/>
  <c r="AO22" i="1"/>
  <c r="AU22" i="1" s="1"/>
  <c r="AU30" i="1"/>
  <c r="AQ15" i="1"/>
  <c r="AV15" i="1" s="1"/>
  <c r="AQ21" i="1"/>
  <c r="AV21" i="1" s="1"/>
  <c r="AQ27" i="1"/>
  <c r="AV27" i="1" s="1"/>
  <c r="AQ16" i="1"/>
  <c r="AV16" i="1" s="1"/>
  <c r="AQ28" i="1"/>
  <c r="AQ25" i="1"/>
  <c r="AQ23" i="1"/>
  <c r="AQ22" i="1"/>
  <c r="AQ30" i="1"/>
  <c r="AV30" i="1" s="1"/>
  <c r="AQ31" i="1"/>
  <c r="AQ20" i="1"/>
  <c r="AQ19" i="1"/>
  <c r="AV19" i="1" s="1"/>
  <c r="AQ24" i="1"/>
  <c r="AV24" i="1" s="1"/>
  <c r="AQ26" i="1"/>
  <c r="L20" i="1"/>
  <c r="L14" i="1"/>
  <c r="L25" i="1"/>
  <c r="L30" i="1"/>
  <c r="L15" i="1"/>
  <c r="L18" i="1"/>
  <c r="L19" i="1"/>
  <c r="L29" i="1"/>
  <c r="L21" i="1"/>
  <c r="L23" i="1"/>
  <c r="L26" i="1"/>
  <c r="L17" i="1"/>
  <c r="L31" i="1"/>
  <c r="L22" i="1"/>
  <c r="L27" i="1"/>
  <c r="L28" i="1"/>
  <c r="L16" i="1"/>
  <c r="L24" i="1"/>
  <c r="AK24" i="1"/>
  <c r="AS24" i="1" s="1"/>
  <c r="AK25" i="1"/>
  <c r="AS25" i="1" s="1"/>
  <c r="AK30" i="1"/>
  <c r="AS30" i="1" s="1"/>
  <c r="AK19" i="1"/>
  <c r="AS19" i="1" s="1"/>
  <c r="AK31" i="1"/>
  <c r="AS31" i="1" s="1"/>
  <c r="AK15" i="1"/>
  <c r="AS15" i="1" s="1"/>
  <c r="AK27" i="1"/>
  <c r="AS27" i="1" s="1"/>
  <c r="AK26" i="1"/>
  <c r="AS26" i="1" s="1"/>
  <c r="AK16" i="1"/>
  <c r="AS16" i="1" s="1"/>
  <c r="AK20" i="1"/>
  <c r="AS20" i="1" s="1"/>
  <c r="AK22" i="1"/>
  <c r="AS22" i="1" s="1"/>
  <c r="AK23" i="1"/>
  <c r="AS23" i="1" s="1"/>
  <c r="AK28" i="1"/>
  <c r="AS28" i="1" s="1"/>
  <c r="AK21" i="1"/>
  <c r="AS21" i="1" s="1"/>
  <c r="BE20" i="1" l="1"/>
  <c r="BF20" i="1" s="1"/>
  <c r="BG20" i="1" s="1"/>
  <c r="R20" i="1"/>
  <c r="AJ23" i="1"/>
  <c r="S18" i="1"/>
  <c r="AX18" i="1"/>
  <c r="BC18" i="1" s="1"/>
  <c r="R18" i="1"/>
  <c r="BE18" i="1"/>
  <c r="BF18" i="1" s="1"/>
  <c r="BG18" i="1" s="1"/>
  <c r="Q27" i="1"/>
  <c r="AW27" i="1"/>
  <c r="T30" i="1"/>
  <c r="BD30" i="1"/>
  <c r="AI19" i="1"/>
  <c r="T27" i="1"/>
  <c r="BD27" i="1"/>
  <c r="T19" i="1"/>
  <c r="BD19" i="1"/>
  <c r="AI16" i="1"/>
  <c r="AI17" i="1"/>
  <c r="S22" i="1"/>
  <c r="AX22" i="1"/>
  <c r="BC22" i="1" s="1"/>
  <c r="S21" i="1"/>
  <c r="AX21" i="1"/>
  <c r="BC21" i="1" s="1"/>
  <c r="R30" i="1"/>
  <c r="BE30" i="1"/>
  <c r="BF30" i="1" s="1"/>
  <c r="BG30" i="1" s="1"/>
  <c r="BE29" i="1"/>
  <c r="BF29" i="1" s="1"/>
  <c r="BG29" i="1" s="1"/>
  <c r="R29" i="1"/>
  <c r="Q28" i="1"/>
  <c r="AW28" i="1"/>
  <c r="AY28" i="1" s="1"/>
  <c r="AZ28" i="1" s="1"/>
  <c r="AW26" i="1"/>
  <c r="BB26" i="1" s="1"/>
  <c r="Q26" i="1"/>
  <c r="AJ19" i="1"/>
  <c r="AJ26" i="1"/>
  <c r="BD22" i="1"/>
  <c r="T22" i="1"/>
  <c r="AW15" i="1"/>
  <c r="AY15" i="1" s="1"/>
  <c r="AZ15" i="1" s="1"/>
  <c r="Q15" i="1"/>
  <c r="AI30" i="1"/>
  <c r="AX19" i="1"/>
  <c r="BC19" i="1" s="1"/>
  <c r="S19" i="1"/>
  <c r="AW18" i="1"/>
  <c r="Q18" i="1"/>
  <c r="AJ16" i="1"/>
  <c r="AX17" i="1"/>
  <c r="BC17" i="1" s="1"/>
  <c r="S17" i="1"/>
  <c r="BE26" i="1"/>
  <c r="BF26" i="1" s="1"/>
  <c r="BG26" i="1" s="1"/>
  <c r="R26" i="1"/>
  <c r="R17" i="1"/>
  <c r="BE17" i="1"/>
  <c r="BF17" i="1" s="1"/>
  <c r="BG17" i="1" s="1"/>
  <c r="BB17" i="1"/>
  <c r="Q21" i="1"/>
  <c r="AW21" i="1"/>
  <c r="AY21" i="1" s="1"/>
  <c r="AZ21" i="1" s="1"/>
  <c r="Q23" i="1"/>
  <c r="AW23" i="1"/>
  <c r="BD14" i="1"/>
  <c r="T14" i="1"/>
  <c r="AI24" i="1"/>
  <c r="AX28" i="1"/>
  <c r="BC28" i="1" s="1"/>
  <c r="S28" i="1"/>
  <c r="S24" i="1"/>
  <c r="AX24" i="1"/>
  <c r="BC24" i="1" s="1"/>
  <c r="BB27" i="1"/>
  <c r="BE27" i="1"/>
  <c r="BF27" i="1" s="1"/>
  <c r="BG27" i="1" s="1"/>
  <c r="R27" i="1"/>
  <c r="BE25" i="1"/>
  <c r="BF25" i="1" s="1"/>
  <c r="BG25" i="1" s="1"/>
  <c r="R25" i="1"/>
  <c r="R14" i="1"/>
  <c r="BE14" i="1"/>
  <c r="Q24" i="1"/>
  <c r="AW24" i="1"/>
  <c r="AY24" i="1" s="1"/>
  <c r="AZ24" i="1" s="1"/>
  <c r="Q25" i="1"/>
  <c r="AW25" i="1"/>
  <c r="BB25" i="1" s="1"/>
  <c r="AJ28" i="1"/>
  <c r="AJ25" i="1"/>
  <c r="T18" i="1"/>
  <c r="BD18" i="1"/>
  <c r="S16" i="1"/>
  <c r="AX16" i="1"/>
  <c r="BC16" i="1" s="1"/>
  <c r="BB15" i="1"/>
  <c r="R15" i="1"/>
  <c r="BE15" i="1"/>
  <c r="BF15" i="1" s="1"/>
  <c r="BG15" i="1" s="1"/>
  <c r="AW14" i="1"/>
  <c r="AY14" i="1" s="1"/>
  <c r="AZ14" i="1" s="1"/>
  <c r="Q14" i="1"/>
  <c r="T31" i="1"/>
  <c r="BD31" i="1"/>
  <c r="R19" i="1"/>
  <c r="BE19" i="1"/>
  <c r="BF19" i="1" s="1"/>
  <c r="BG19" i="1" s="1"/>
  <c r="BB19" i="1"/>
  <c r="AI22" i="1"/>
  <c r="S31" i="1"/>
  <c r="AX31" i="1"/>
  <c r="BC31" i="1" s="1"/>
  <c r="BE16" i="1"/>
  <c r="BF16" i="1" s="1"/>
  <c r="BG16" i="1" s="1"/>
  <c r="R16" i="1"/>
  <c r="Q29" i="1"/>
  <c r="AW29" i="1"/>
  <c r="AY29" i="1" s="1"/>
  <c r="AZ29" i="1" s="1"/>
  <c r="BD26" i="1"/>
  <c r="T26" i="1"/>
  <c r="AI15" i="1"/>
  <c r="S27" i="1"/>
  <c r="AX27" i="1"/>
  <c r="BC27" i="1" s="1"/>
  <c r="AJ21" i="1"/>
  <c r="BD24" i="1"/>
  <c r="T24" i="1"/>
  <c r="T16" i="1"/>
  <c r="BD16" i="1"/>
  <c r="BD21" i="1"/>
  <c r="T21" i="1"/>
  <c r="BD20" i="1"/>
  <c r="T20" i="1"/>
  <c r="AI29" i="1"/>
  <c r="AI20" i="1"/>
  <c r="S25" i="1"/>
  <c r="AX25" i="1"/>
  <c r="BC25" i="1" s="1"/>
  <c r="S15" i="1"/>
  <c r="AX15" i="1"/>
  <c r="BC15" i="1" s="1"/>
  <c r="S29" i="1"/>
  <c r="AX29" i="1"/>
  <c r="BC29" i="1" s="1"/>
  <c r="R31" i="1"/>
  <c r="BE31" i="1"/>
  <c r="BF31" i="1" s="1"/>
  <c r="BG31" i="1" s="1"/>
  <c r="R22" i="1"/>
  <c r="BE22" i="1"/>
  <c r="BF22" i="1" s="1"/>
  <c r="BG22" i="1" s="1"/>
  <c r="R23" i="1"/>
  <c r="BB23" i="1"/>
  <c r="BE23" i="1"/>
  <c r="BF23" i="1" s="1"/>
  <c r="BG23" i="1" s="1"/>
  <c r="Q17" i="1"/>
  <c r="AW17" i="1"/>
  <c r="AY17" i="1" s="1"/>
  <c r="AZ17" i="1" s="1"/>
  <c r="AW31" i="1"/>
  <c r="AY31" i="1" s="1"/>
  <c r="AZ31" i="1" s="1"/>
  <c r="Q31" i="1"/>
  <c r="AJ27" i="1"/>
  <c r="AJ22" i="1"/>
  <c r="AX23" i="1"/>
  <c r="BC23" i="1" s="1"/>
  <c r="S23" i="1"/>
  <c r="AW22" i="1"/>
  <c r="AY22" i="1" s="1"/>
  <c r="AZ22" i="1" s="1"/>
  <c r="Q22" i="1"/>
  <c r="BD15" i="1"/>
  <c r="T15" i="1"/>
  <c r="AX30" i="1"/>
  <c r="BC30" i="1" s="1"/>
  <c r="S30" i="1"/>
  <c r="Q20" i="1"/>
  <c r="AW20" i="1"/>
  <c r="AY20" i="1" s="1"/>
  <c r="AZ20" i="1" s="1"/>
  <c r="BD17" i="1"/>
  <c r="T17" i="1"/>
  <c r="R28" i="1"/>
  <c r="BE28" i="1"/>
  <c r="BF28" i="1" s="1"/>
  <c r="BG28" i="1" s="1"/>
  <c r="AW19" i="1"/>
  <c r="AY19" i="1" s="1"/>
  <c r="AZ19" i="1" s="1"/>
  <c r="Q19" i="1"/>
  <c r="T25" i="1"/>
  <c r="BD25" i="1"/>
  <c r="AJ14" i="1"/>
  <c r="T23" i="1"/>
  <c r="BD23" i="1"/>
  <c r="T28" i="1"/>
  <c r="BD28" i="1"/>
  <c r="T29" i="1"/>
  <c r="BD29" i="1"/>
  <c r="AI18" i="1"/>
  <c r="AX26" i="1"/>
  <c r="BC26" i="1" s="1"/>
  <c r="S26" i="1"/>
  <c r="AX14" i="1"/>
  <c r="BC14" i="1" s="1"/>
  <c r="S14" i="1"/>
  <c r="AX20" i="1"/>
  <c r="BC20" i="1" s="1"/>
  <c r="S20" i="1"/>
  <c r="BE21" i="1"/>
  <c r="BF21" i="1" s="1"/>
  <c r="BG21" i="1" s="1"/>
  <c r="BB21" i="1"/>
  <c r="R21" i="1"/>
  <c r="R24" i="1"/>
  <c r="BE24" i="1"/>
  <c r="BF24" i="1" s="1"/>
  <c r="BG24" i="1" s="1"/>
  <c r="AW30" i="1"/>
  <c r="AY30" i="1" s="1"/>
  <c r="AZ30" i="1" s="1"/>
  <c r="Q30" i="1"/>
  <c r="Q16" i="1"/>
  <c r="AW16" i="1"/>
  <c r="AY16" i="1" s="1"/>
  <c r="AZ16" i="1" s="1"/>
  <c r="AJ17" i="1"/>
  <c r="AJ24" i="1"/>
  <c r="BA21" i="1" l="1"/>
  <c r="BH21" i="1"/>
  <c r="BI21" i="1" s="1"/>
  <c r="BJ21" i="1" s="1"/>
  <c r="BA28" i="1"/>
  <c r="BA17" i="1"/>
  <c r="BH17" i="1"/>
  <c r="BI17" i="1" s="1"/>
  <c r="BJ17" i="1" s="1"/>
  <c r="BB31" i="1"/>
  <c r="BH31" i="1" s="1"/>
  <c r="BI31" i="1" s="1"/>
  <c r="BJ31" i="1" s="1"/>
  <c r="BH15" i="1"/>
  <c r="BI15" i="1" s="1"/>
  <c r="BJ15" i="1" s="1"/>
  <c r="BA15" i="1"/>
  <c r="BA31" i="1"/>
  <c r="BA14" i="1"/>
  <c r="BH29" i="1"/>
  <c r="BI29" i="1" s="1"/>
  <c r="BJ29" i="1" s="1"/>
  <c r="BA29" i="1"/>
  <c r="AY25" i="1"/>
  <c r="AZ25" i="1" s="1"/>
  <c r="BA30" i="1"/>
  <c r="BH19" i="1"/>
  <c r="BI19" i="1" s="1"/>
  <c r="BJ19" i="1" s="1"/>
  <c r="BA19" i="1"/>
  <c r="BD34" i="1"/>
  <c r="BD35" i="1" s="1"/>
  <c r="BD37" i="1" s="1"/>
  <c r="BD39" i="1" s="1"/>
  <c r="AY27" i="1"/>
  <c r="AZ27" i="1" s="1"/>
  <c r="BB20" i="1"/>
  <c r="BB14" i="1"/>
  <c r="BH14" i="1" s="1"/>
  <c r="BA22" i="1"/>
  <c r="BB29" i="1"/>
  <c r="BA24" i="1"/>
  <c r="BH24" i="1"/>
  <c r="BI24" i="1" s="1"/>
  <c r="BJ24" i="1" s="1"/>
  <c r="AY18" i="1"/>
  <c r="AZ18" i="1" s="1"/>
  <c r="BB28" i="1"/>
  <c r="BH28" i="1" s="1"/>
  <c r="BI28" i="1" s="1"/>
  <c r="BJ28" i="1" s="1"/>
  <c r="BB16" i="1"/>
  <c r="BH16" i="1" s="1"/>
  <c r="BI16" i="1" s="1"/>
  <c r="BJ16" i="1" s="1"/>
  <c r="BF14" i="1"/>
  <c r="BE34" i="1"/>
  <c r="BE35" i="1" s="1"/>
  <c r="BE37" i="1" s="1"/>
  <c r="BE39" i="1" s="1"/>
  <c r="AY23" i="1"/>
  <c r="AZ23" i="1" s="1"/>
  <c r="BB30" i="1"/>
  <c r="BH30" i="1" s="1"/>
  <c r="BI30" i="1" s="1"/>
  <c r="BJ30" i="1" s="1"/>
  <c r="BA16" i="1"/>
  <c r="BA20" i="1"/>
  <c r="BH20" i="1"/>
  <c r="BI20" i="1" s="1"/>
  <c r="BJ20" i="1" s="1"/>
  <c r="BB24" i="1"/>
  <c r="BC34" i="1"/>
  <c r="BC35" i="1" s="1"/>
  <c r="BC37" i="1" s="1"/>
  <c r="BC39" i="1" s="1"/>
  <c r="BB22" i="1"/>
  <c r="BH22" i="1" s="1"/>
  <c r="BI22" i="1" s="1"/>
  <c r="BJ22" i="1" s="1"/>
  <c r="AY26" i="1"/>
  <c r="AZ26" i="1" s="1"/>
  <c r="BB18" i="1"/>
  <c r="BI14" i="1" l="1"/>
  <c r="BH25" i="1"/>
  <c r="BI25" i="1" s="1"/>
  <c r="BJ25" i="1" s="1"/>
  <c r="BA25" i="1"/>
  <c r="BH27" i="1"/>
  <c r="BI27" i="1" s="1"/>
  <c r="BJ27" i="1" s="1"/>
  <c r="BA27" i="1"/>
  <c r="BA26" i="1"/>
  <c r="BH26" i="1"/>
  <c r="BI26" i="1" s="1"/>
  <c r="BJ26" i="1" s="1"/>
  <c r="BA23" i="1"/>
  <c r="BH23" i="1"/>
  <c r="BI23" i="1" s="1"/>
  <c r="BJ23" i="1" s="1"/>
  <c r="BB34" i="1"/>
  <c r="BB35" i="1" s="1"/>
  <c r="BB37" i="1" s="1"/>
  <c r="BB39" i="1" s="1"/>
  <c r="BH18" i="1"/>
  <c r="BI18" i="1" s="1"/>
  <c r="BJ18" i="1" s="1"/>
  <c r="BA18" i="1"/>
  <c r="BA34" i="1" s="1"/>
  <c r="BA35" i="1" s="1"/>
  <c r="BF34" i="1"/>
  <c r="BF35" i="1" s="1"/>
  <c r="BF37" i="1" s="1"/>
  <c r="BF39" i="1" s="1"/>
  <c r="BG14" i="1"/>
  <c r="BG34" i="1" s="1"/>
  <c r="BG35" i="1" s="1"/>
  <c r="BJ14" i="1" l="1"/>
  <c r="BI34" i="1"/>
  <c r="BI35" i="1" s="1"/>
  <c r="BI37" i="1" s="1"/>
  <c r="BI39" i="1" s="1"/>
  <c r="BH34" i="1"/>
  <c r="BH35" i="1" s="1"/>
  <c r="BH37" i="1" s="1"/>
  <c r="BH39" i="1" s="1"/>
</calcChain>
</file>

<file path=xl/sharedStrings.xml><?xml version="1.0" encoding="utf-8"?>
<sst xmlns="http://schemas.openxmlformats.org/spreadsheetml/2006/main" count="229" uniqueCount="109">
  <si>
    <t>ASANSOR KULLANAN KONUT SAYISI</t>
  </si>
  <si>
    <t>TOPLAM KONUT ADETİ</t>
  </si>
  <si>
    <t>KONUT ESASLI         (EK BÜTÇE)</t>
  </si>
  <si>
    <t>EK BÜTÇE KONUT SAYISI ESASLI AMORTİSMAN 1</t>
  </si>
  <si>
    <t>EK BÜTÇE KONUT SAYISI ESASLI AMORTİSMAN 2</t>
  </si>
  <si>
    <t>EK BÜTÇE KONUT SAYISI ESASLI AMORTİSMAN 3</t>
  </si>
  <si>
    <t>EK BÜTÇE KONUT SAYISI ESASLI AMORTİSMAN 4</t>
  </si>
  <si>
    <t>EK BÜTÇE KONUT SAYISI ESASLI AMORTİSMAN 5</t>
  </si>
  <si>
    <t>EK BÜTÇE ASANSÖR GİDERLERİ</t>
  </si>
  <si>
    <t>EK BÜTÇE ASANSÖR AMORTİSMAN 1</t>
  </si>
  <si>
    <t>EK BÜTÇE ASANSÖR AMORTİSMAN 2</t>
  </si>
  <si>
    <t>EK BÜTÇE ASANSÖR AMORTİSMAN 3</t>
  </si>
  <si>
    <t>SAKLA</t>
  </si>
  <si>
    <t>SAKLA5</t>
  </si>
  <si>
    <t>SİL</t>
  </si>
  <si>
    <t>m² PAYLI GİDERLER</t>
  </si>
  <si>
    <t>TOPLAM AİDAT</t>
  </si>
  <si>
    <t>m²                    PAYLI                      GİDERLER</t>
  </si>
  <si>
    <t>m²              PAYLI AMORTİSMAN GİDERİ</t>
  </si>
  <si>
    <t>EK BÜTÇE m² PAYLI AMORTİSMAN GİDERLERİ</t>
  </si>
  <si>
    <t>KİRACI</t>
  </si>
  <si>
    <t>EK BÜTÇE        KİRACI</t>
  </si>
  <si>
    <t>EV SAHİBİ</t>
  </si>
  <si>
    <t>EK BÜTÇE            EV SAHİBİ</t>
  </si>
  <si>
    <t>KONUT SAYISINA ESASLI EK AMORTİSMAN EK BÜTÇE GİDERLERİ</t>
  </si>
  <si>
    <t>EK BÜTÇE KİRACI</t>
  </si>
  <si>
    <t>EK BÜTÇE    EV SAHİBİ</t>
  </si>
  <si>
    <t>ASANSÖR EK BÜTÇE AMORTİSMAN</t>
  </si>
  <si>
    <t xml:space="preserve">KİRACI                              </t>
  </si>
  <si>
    <t>m²PAYLI +   KONUT SAYILI ESASLI + ASANSÖR</t>
  </si>
  <si>
    <t>BÜTÇE</t>
  </si>
  <si>
    <t>m²PAYLI + KONUT SAYILI ESASLI + ASANSÖR</t>
  </si>
  <si>
    <t>BÜTÇE          EV SAHİBİ</t>
  </si>
  <si>
    <t>EK BÜTÇE      EV SAHİBİ</t>
  </si>
  <si>
    <t>(EK BÜTÇE) m²PAYLI +   KONUT SAYILI ESASLI + ASANSÖR</t>
  </si>
  <si>
    <t>EK BÜTÇE</t>
  </si>
  <si>
    <t>ASANSÖR DURUMU</t>
  </si>
  <si>
    <t>KONUT ADET</t>
  </si>
  <si>
    <t>EK BÜTÇE M²PAYLI GİDERLER (?AY)</t>
  </si>
  <si>
    <t>KİRACI KONUT SAYISI ESASLI GİDERLER TOPLAM</t>
  </si>
  <si>
    <t>EK BÜTÇE KİRACI KONUT SAYISI ESASLI GİDERLER TOPLAM</t>
  </si>
  <si>
    <t>EV SAHİBİ KONUT SAYISINA ESAS GİDERLER TOPLAM</t>
  </si>
  <si>
    <t>EK BÜTÇE                EV SAHİBİ KONUT SAYISINA ESAS GİDERLER TOPLAM</t>
  </si>
  <si>
    <t>KİRACI ASANSÖR TOPLAMI       12 AY</t>
  </si>
  <si>
    <t>EK BÜTÇE KİRACI ASANSÖR TOPLAMI       12 AY</t>
  </si>
  <si>
    <t>EV SAHİBİ ASANSÖR TOPLAM AİDAT              12 AY</t>
  </si>
  <si>
    <t>EK BÜTÇE EV SAHİBİ ASANSÖR TOPLAM AİDAT              12 AY</t>
  </si>
  <si>
    <t>KİRACI         TOPLAM AİDAT                               (12 AY)</t>
  </si>
  <si>
    <t>EV SAHİBİ             PAYI               TOPLAM AİDAT               (12AY)</t>
  </si>
  <si>
    <t>TOPLAM AİDAT            (12AY)</t>
  </si>
  <si>
    <t>TOPLAM AİDAT YUVARLAMA          (12AY)</t>
  </si>
  <si>
    <t>EK BÜTÇE KİRACI            2022 - 2023 TOPLAM AİDAT</t>
  </si>
  <si>
    <t>EV SAHİBİ             PAYI               TOPLAM AİDAT (12AY)</t>
  </si>
  <si>
    <t>EK BÜTÇE           EV SAHİBİ   2022 - 2023 TOPLAM AİDAT</t>
  </si>
  <si>
    <t>EK BÜTÇE YUVARLAMA</t>
  </si>
  <si>
    <t>EK BÜTÇE TAMA İBLAĞ</t>
  </si>
  <si>
    <t>YOK</t>
  </si>
  <si>
    <t>VAR</t>
  </si>
  <si>
    <t>TOPLAM</t>
  </si>
  <si>
    <t>NOT:BÜTÇE İLE EK BÜTÇE TAMA İBLAĞ FARKI 4x-39,31=-157,24</t>
  </si>
  <si>
    <r>
      <t>TOPLAM KONUT            m</t>
    </r>
    <r>
      <rPr>
        <b/>
        <sz val="22"/>
        <rFont val="Arial Tur"/>
        <charset val="162"/>
      </rPr>
      <t xml:space="preserve">²      </t>
    </r>
  </si>
  <si>
    <r>
      <t xml:space="preserve">  m</t>
    </r>
    <r>
      <rPr>
        <b/>
        <sz val="22"/>
        <rFont val="Arial Tur"/>
        <charset val="162"/>
      </rPr>
      <t>²</t>
    </r>
    <r>
      <rPr>
        <b/>
        <sz val="12"/>
        <rFont val="Arial Tur"/>
        <charset val="162"/>
      </rPr>
      <t xml:space="preserve">                       PAYLI               GİDERLER                                        AY</t>
    </r>
  </si>
  <si>
    <r>
      <t>(EK BÜTÇE ) m</t>
    </r>
    <r>
      <rPr>
        <b/>
        <sz val="22"/>
        <rFont val="Arial Tur"/>
        <charset val="162"/>
      </rPr>
      <t xml:space="preserve">² </t>
    </r>
    <r>
      <rPr>
        <b/>
        <sz val="12"/>
        <rFont val="Arial Tur"/>
        <charset val="162"/>
      </rPr>
      <t xml:space="preserve">PAYLI GİDERLER  AY             </t>
    </r>
  </si>
  <si>
    <r>
      <t>m</t>
    </r>
    <r>
      <rPr>
        <b/>
        <sz val="22"/>
        <rFont val="Arial Tur"/>
        <charset val="162"/>
      </rPr>
      <t>²</t>
    </r>
    <r>
      <rPr>
        <b/>
        <sz val="11"/>
        <rFont val="Arial Tur"/>
        <charset val="162"/>
      </rPr>
      <t xml:space="preserve">                             PAYLI AMORTİSMAN 1</t>
    </r>
  </si>
  <si>
    <r>
      <t>m</t>
    </r>
    <r>
      <rPr>
        <b/>
        <sz val="22"/>
        <rFont val="Arial Tur"/>
        <charset val="162"/>
      </rPr>
      <t>²</t>
    </r>
    <r>
      <rPr>
        <b/>
        <sz val="11"/>
        <rFont val="Arial Tur"/>
        <charset val="162"/>
      </rPr>
      <t xml:space="preserve">             PAYLI AMORTİSMAN 2</t>
    </r>
  </si>
  <si>
    <r>
      <t>m</t>
    </r>
    <r>
      <rPr>
        <b/>
        <sz val="22"/>
        <rFont val="Arial Tur"/>
        <charset val="162"/>
      </rPr>
      <t>²</t>
    </r>
    <r>
      <rPr>
        <b/>
        <sz val="11"/>
        <rFont val="Arial Tur"/>
        <charset val="162"/>
      </rPr>
      <t xml:space="preserve">             PAYLI AMORTİSMAN 3</t>
    </r>
  </si>
  <si>
    <r>
      <t>m</t>
    </r>
    <r>
      <rPr>
        <b/>
        <sz val="22"/>
        <rFont val="Arial Tur"/>
        <charset val="162"/>
      </rPr>
      <t>²</t>
    </r>
    <r>
      <rPr>
        <b/>
        <sz val="11"/>
        <rFont val="Arial Tur"/>
        <charset val="162"/>
      </rPr>
      <t xml:space="preserve">             PAYLI AMORTİSMAN 4</t>
    </r>
  </si>
  <si>
    <r>
      <t>m</t>
    </r>
    <r>
      <rPr>
        <b/>
        <sz val="22"/>
        <rFont val="Arial Tur"/>
        <charset val="162"/>
      </rPr>
      <t>²</t>
    </r>
    <r>
      <rPr>
        <b/>
        <sz val="11"/>
        <rFont val="Arial Tur"/>
        <charset val="162"/>
      </rPr>
      <t xml:space="preserve">             PAYLI AMORTİSMAN 5</t>
    </r>
  </si>
  <si>
    <r>
      <t>EK BÜTÇE m</t>
    </r>
    <r>
      <rPr>
        <b/>
        <sz val="18"/>
        <rFont val="Arial Tur"/>
        <charset val="162"/>
      </rPr>
      <t>²</t>
    </r>
    <r>
      <rPr>
        <b/>
        <sz val="11"/>
        <rFont val="Arial Tur"/>
        <charset val="162"/>
      </rPr>
      <t xml:space="preserve"> PAYLI AMORTİSMAN 1</t>
    </r>
  </si>
  <si>
    <r>
      <t>EK BÜTÇE m</t>
    </r>
    <r>
      <rPr>
        <b/>
        <sz val="18"/>
        <rFont val="Arial Tur"/>
        <charset val="162"/>
      </rPr>
      <t>²</t>
    </r>
    <r>
      <rPr>
        <b/>
        <sz val="11"/>
        <rFont val="Arial Tur"/>
        <charset val="162"/>
      </rPr>
      <t xml:space="preserve"> PAYLI AMORTİSMAN 2</t>
    </r>
    <r>
      <rPr>
        <sz val="11"/>
        <color indexed="8"/>
        <rFont val="Calibri"/>
        <family val="2"/>
        <charset val="162"/>
      </rPr>
      <t/>
    </r>
  </si>
  <si>
    <r>
      <t>EK BÜTÇE m</t>
    </r>
    <r>
      <rPr>
        <b/>
        <sz val="18"/>
        <rFont val="Arial Tur"/>
        <charset val="162"/>
      </rPr>
      <t>²</t>
    </r>
    <r>
      <rPr>
        <b/>
        <sz val="11"/>
        <rFont val="Arial Tur"/>
        <charset val="162"/>
      </rPr>
      <t xml:space="preserve"> PAYLI AMORTİSMAN 3</t>
    </r>
    <r>
      <rPr>
        <sz val="11"/>
        <color indexed="8"/>
        <rFont val="Calibri"/>
        <family val="2"/>
        <charset val="162"/>
      </rPr>
      <t/>
    </r>
  </si>
  <si>
    <r>
      <t>EK BÜTÇE m</t>
    </r>
    <r>
      <rPr>
        <b/>
        <sz val="18"/>
        <rFont val="Arial Tur"/>
        <charset val="162"/>
      </rPr>
      <t>²</t>
    </r>
    <r>
      <rPr>
        <b/>
        <sz val="11"/>
        <rFont val="Arial Tur"/>
        <charset val="162"/>
      </rPr>
      <t xml:space="preserve"> PAYLI AMORTİSMAN 4</t>
    </r>
    <r>
      <rPr>
        <sz val="11"/>
        <color indexed="8"/>
        <rFont val="Calibri"/>
        <family val="2"/>
        <charset val="162"/>
      </rPr>
      <t/>
    </r>
  </si>
  <si>
    <r>
      <t>EK BÜTÇE m</t>
    </r>
    <r>
      <rPr>
        <b/>
        <sz val="18"/>
        <rFont val="Arial Tur"/>
        <charset val="162"/>
      </rPr>
      <t>²</t>
    </r>
    <r>
      <rPr>
        <b/>
        <sz val="11"/>
        <rFont val="Arial Tur"/>
        <charset val="162"/>
      </rPr>
      <t xml:space="preserve"> PAYLI AMORTİSMAN 5</t>
    </r>
    <r>
      <rPr>
        <sz val="11"/>
        <color indexed="8"/>
        <rFont val="Calibri"/>
        <family val="2"/>
        <charset val="162"/>
      </rPr>
      <t/>
    </r>
  </si>
  <si>
    <t xml:space="preserve"> </t>
  </si>
  <si>
    <t>EK BÜT.TOP.AİDAT</t>
  </si>
  <si>
    <t>GİDER KALEMLERİ</t>
  </si>
  <si>
    <t>STOKLAR</t>
  </si>
  <si>
    <t>KONUT SAYISINA ESAS GİDERLER</t>
  </si>
  <si>
    <t>EŞİT PAYLI GELİRLER</t>
  </si>
  <si>
    <t>KONUT SAYININA ESASLI AMORTİSMAN GİDERLER</t>
  </si>
  <si>
    <t>EŞİT PAYLI AMORTİSMAN GELİRLERİ</t>
  </si>
  <si>
    <t>ASANSÖR GİDERLER</t>
  </si>
  <si>
    <t>ASANSÖR AMORTİSMAN GİDERLER</t>
  </si>
  <si>
    <t>ASANSÖR AMORTİSMAN GELİRLER</t>
  </si>
  <si>
    <t>Asansör Malzeme Stoğu</t>
  </si>
  <si>
    <t>TAMA İBLAĞ</t>
  </si>
  <si>
    <t>EK BÜTÇE TOPLAM</t>
  </si>
  <si>
    <t>GENEL TOPLAM</t>
  </si>
  <si>
    <r>
      <t>m</t>
    </r>
    <r>
      <rPr>
        <b/>
        <sz val="18"/>
        <rFont val="Tahoma"/>
        <family val="2"/>
        <charset val="162"/>
      </rPr>
      <t>²</t>
    </r>
    <r>
      <rPr>
        <b/>
        <sz val="14"/>
        <rFont val="Tahoma"/>
        <family val="2"/>
        <charset val="162"/>
      </rPr>
      <t xml:space="preserve"> PAYLI GİDERLER</t>
    </r>
  </si>
  <si>
    <r>
      <t>m</t>
    </r>
    <r>
      <rPr>
        <b/>
        <sz val="18"/>
        <rFont val="Tahoma"/>
        <family val="2"/>
        <charset val="162"/>
      </rPr>
      <t>²</t>
    </r>
    <r>
      <rPr>
        <b/>
        <sz val="14"/>
        <rFont val="Tahoma"/>
        <family val="2"/>
        <charset val="162"/>
      </rPr>
      <t xml:space="preserve"> PAYLI GELİRLER</t>
    </r>
  </si>
  <si>
    <r>
      <t>m</t>
    </r>
    <r>
      <rPr>
        <b/>
        <sz val="18"/>
        <rFont val="Tahoma"/>
        <family val="2"/>
        <charset val="162"/>
      </rPr>
      <t>²</t>
    </r>
    <r>
      <rPr>
        <b/>
        <sz val="14"/>
        <rFont val="Tahoma"/>
        <family val="2"/>
        <charset val="162"/>
      </rPr>
      <t xml:space="preserve"> PAYLI AMORTİSMAN GİDERLER</t>
    </r>
  </si>
  <si>
    <r>
      <t>m</t>
    </r>
    <r>
      <rPr>
        <b/>
        <sz val="18"/>
        <rFont val="Tahoma"/>
        <family val="2"/>
        <charset val="162"/>
      </rPr>
      <t>²</t>
    </r>
    <r>
      <rPr>
        <b/>
        <sz val="14"/>
        <rFont val="Tahoma"/>
        <family val="2"/>
        <charset val="162"/>
      </rPr>
      <t xml:space="preserve"> PAYLI AMORTİSMAN GELİRLER</t>
    </r>
  </si>
  <si>
    <t>KONUT              m²</t>
  </si>
  <si>
    <t>TOPLAM                   m²</t>
  </si>
  <si>
    <t>m²                     PAYLI                    GİDERLER           (12AY)</t>
  </si>
  <si>
    <t>m²                  PAYLI AMORTİSMAN 1</t>
  </si>
  <si>
    <r>
      <t>m²                  PAYLI AMORTİSMAN 2</t>
    </r>
    <r>
      <rPr>
        <sz val="11"/>
        <color indexed="8"/>
        <rFont val="Calibri"/>
        <family val="2"/>
        <charset val="162"/>
      </rPr>
      <t/>
    </r>
  </si>
  <si>
    <r>
      <t>m²                  PAYLI AMORTİSMAN 3</t>
    </r>
    <r>
      <rPr>
        <sz val="11"/>
        <color indexed="8"/>
        <rFont val="Calibri"/>
        <family val="2"/>
        <charset val="162"/>
      </rPr>
      <t/>
    </r>
  </si>
  <si>
    <r>
      <t>m²                  PAYLI AMORTİSMAN 4</t>
    </r>
    <r>
      <rPr>
        <sz val="11"/>
        <color indexed="8"/>
        <rFont val="Calibri"/>
        <family val="2"/>
        <charset val="162"/>
      </rPr>
      <t/>
    </r>
  </si>
  <si>
    <r>
      <t>m²                  PAYLI AMORTİSMAN 5</t>
    </r>
    <r>
      <rPr>
        <sz val="11"/>
        <color indexed="8"/>
        <rFont val="Calibri"/>
        <family val="2"/>
        <charset val="162"/>
      </rPr>
      <t/>
    </r>
  </si>
  <si>
    <t>EK BÜTÇE    m² PAYLI AMORTİSMAN    1</t>
  </si>
  <si>
    <r>
      <t>EK BÜTÇE    m² PAYLI AMORTİSMAN    2</t>
    </r>
    <r>
      <rPr>
        <sz val="11"/>
        <color indexed="8"/>
        <rFont val="Calibri"/>
        <family val="2"/>
        <charset val="162"/>
      </rPr>
      <t/>
    </r>
  </si>
  <si>
    <r>
      <t>EK BÜTÇE    m² PAYLI AMORTİSMAN    3</t>
    </r>
    <r>
      <rPr>
        <sz val="11"/>
        <color indexed="8"/>
        <rFont val="Calibri"/>
        <family val="2"/>
        <charset val="162"/>
      </rPr>
      <t/>
    </r>
  </si>
  <si>
    <r>
      <t>EK BÜTÇE    m² PAYLI AMORTİSMAN    4</t>
    </r>
    <r>
      <rPr>
        <sz val="11"/>
        <color indexed="8"/>
        <rFont val="Calibri"/>
        <family val="2"/>
        <charset val="162"/>
      </rPr>
      <t/>
    </r>
  </si>
  <si>
    <r>
      <t>EK BÜTÇE    m² PAYLI AMORTİSMAN    5</t>
    </r>
    <r>
      <rPr>
        <sz val="11"/>
        <color indexed="8"/>
        <rFont val="Calibri"/>
        <family val="2"/>
        <charset val="162"/>
      </rPr>
      <t/>
    </r>
  </si>
  <si>
    <t>KİRACI            m²              PAYLI    TOPLAM</t>
  </si>
  <si>
    <t>EK BÜTÇE KİRACI               m² PAYLI             TOPLAM AYLIK</t>
  </si>
  <si>
    <t>EV SAHİBİ      m² PAYLI TOPLAM</t>
  </si>
  <si>
    <t>EK BÜTÇE        EV SAHİBİ      m² PAYLI TOPLAM AYLIK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</si>
</sst>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&quot;TL&quot;"/>
    <numFmt numFmtId="173" formatCode="_(* #,##0.00\ &quot;TL&quot;_);_(* \(#,##0.00\ &quot;TL&quot;\);_(* &quot;-&quot;??\ &quot;TL&quot;_);_(@_)"/>
  </numFmts>
  <fonts count="46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b/>
      <sz val="22"/>
      <name val="Arial Tur"/>
      <charset val="162"/>
    </font>
    <font>
      <sz val="10"/>
      <color indexed="9"/>
      <name val="Arial Tur"/>
      <charset val="162"/>
    </font>
    <font>
      <b/>
      <sz val="12"/>
      <name val="Arial Tur"/>
      <charset val="162"/>
    </font>
    <font>
      <b/>
      <sz val="12"/>
      <color indexed="9"/>
      <name val="Arial Tur"/>
      <charset val="162"/>
    </font>
    <font>
      <b/>
      <sz val="11"/>
      <name val="Arial Tur"/>
      <charset val="162"/>
    </font>
    <font>
      <b/>
      <sz val="18"/>
      <name val="Arial Tur"/>
      <charset val="162"/>
    </font>
    <font>
      <b/>
      <sz val="20"/>
      <name val="Arial Tur"/>
      <charset val="162"/>
    </font>
    <font>
      <b/>
      <sz val="14"/>
      <name val="Arial Tur"/>
      <charset val="162"/>
    </font>
    <font>
      <b/>
      <sz val="26"/>
      <name val="Arial tur"/>
      <charset val="162"/>
    </font>
    <font>
      <b/>
      <sz val="16"/>
      <name val="Arial Tur"/>
      <charset val="162"/>
    </font>
    <font>
      <b/>
      <sz val="10"/>
      <name val="Arial Tur"/>
      <charset val="162"/>
    </font>
    <font>
      <b/>
      <sz val="12"/>
      <name val="Verdana"/>
      <family val="2"/>
      <charset val="162"/>
    </font>
    <font>
      <b/>
      <sz val="28"/>
      <name val="Times New Roman"/>
      <family val="1"/>
      <charset val="162"/>
    </font>
    <font>
      <b/>
      <sz val="48"/>
      <name val="Tahoma"/>
      <family val="2"/>
      <charset val="162"/>
    </font>
    <font>
      <b/>
      <sz val="12"/>
      <name val="Tahoma"/>
      <family val="2"/>
      <charset val="162"/>
    </font>
    <font>
      <b/>
      <sz val="26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Tahoma"/>
      <family val="2"/>
      <charset val="162"/>
    </font>
    <font>
      <b/>
      <sz val="18"/>
      <name val="Tahoma"/>
      <family val="2"/>
      <charset val="162"/>
    </font>
    <font>
      <b/>
      <sz val="14"/>
      <color indexed="9"/>
      <name val="Tahoma"/>
      <family val="2"/>
      <charset val="162"/>
    </font>
    <font>
      <sz val="14"/>
      <name val="Tahoma"/>
      <family val="2"/>
      <charset val="162"/>
    </font>
    <font>
      <sz val="14"/>
      <color indexed="9"/>
      <name val="Tahoma"/>
      <family val="2"/>
      <charset val="162"/>
    </font>
    <font>
      <sz val="11"/>
      <name val="Tahoma"/>
      <family val="2"/>
      <charset val="162"/>
    </font>
    <font>
      <sz val="12"/>
      <name val="Tahoma"/>
      <family val="2"/>
      <charset val="162"/>
    </font>
    <font>
      <sz val="12"/>
      <color indexed="9"/>
      <name val="Tahoma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173" fontId="19" fillId="0" borderId="0" applyFont="0" applyFill="0" applyBorder="0" applyAlignment="0" applyProtection="0"/>
  </cellStyleXfs>
  <cellXfs count="331">
    <xf numFmtId="0" fontId="0" fillId="0" borderId="0" xfId="0"/>
    <xf numFmtId="3" fontId="21" fillId="0" borderId="0" xfId="0" applyNumberFormat="1" applyFont="1" applyBorder="1" applyAlignment="1">
      <alignment vertical="center"/>
    </xf>
    <xf numFmtId="0" fontId="22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6" xfId="0" quotePrefix="1" applyNumberFormat="1" applyFont="1" applyFill="1" applyBorder="1" applyAlignment="1">
      <alignment horizontal="center" vertical="center"/>
    </xf>
    <xf numFmtId="172" fontId="9" fillId="0" borderId="14" xfId="0" quotePrefix="1" applyNumberFormat="1" applyFont="1" applyFill="1" applyBorder="1" applyAlignment="1">
      <alignment horizontal="center" vertical="center"/>
    </xf>
    <xf numFmtId="172" fontId="0" fillId="0" borderId="17" xfId="0" quotePrefix="1" applyNumberFormat="1" applyFont="1" applyFill="1" applyBorder="1" applyAlignment="1">
      <alignment horizontal="center" vertical="center"/>
    </xf>
    <xf numFmtId="172" fontId="9" fillId="0" borderId="15" xfId="0" quotePrefix="1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72" fontId="9" fillId="0" borderId="20" xfId="0" quotePrefix="1" applyNumberFormat="1" applyFont="1" applyFill="1" applyBorder="1" applyAlignment="1">
      <alignment horizontal="center" vertical="center"/>
    </xf>
    <xf numFmtId="172" fontId="9" fillId="0" borderId="18" xfId="0" quotePrefix="1" applyNumberFormat="1" applyFont="1" applyFill="1" applyBorder="1" applyAlignment="1">
      <alignment horizontal="center" vertical="center"/>
    </xf>
    <xf numFmtId="172" fontId="0" fillId="0" borderId="21" xfId="0" quotePrefix="1" applyNumberFormat="1" applyFont="1" applyFill="1" applyBorder="1" applyAlignment="1">
      <alignment horizontal="center" vertical="center"/>
    </xf>
    <xf numFmtId="172" fontId="9" fillId="24" borderId="18" xfId="0" applyNumberFormat="1" applyFont="1" applyFill="1" applyBorder="1" applyAlignment="1">
      <alignment horizontal="center" vertical="center"/>
    </xf>
    <xf numFmtId="172" fontId="9" fillId="24" borderId="19" xfId="0" applyNumberFormat="1" applyFont="1" applyFill="1" applyBorder="1" applyAlignment="1">
      <alignment horizontal="center" vertical="center"/>
    </xf>
    <xf numFmtId="172" fontId="9" fillId="24" borderId="20" xfId="0" applyNumberFormat="1" applyFont="1" applyFill="1" applyBorder="1" applyAlignment="1">
      <alignment horizontal="center" vertical="center"/>
    </xf>
    <xf numFmtId="172" fontId="9" fillId="24" borderId="20" xfId="0" quotePrefix="1" applyNumberFormat="1" applyFont="1" applyFill="1" applyBorder="1" applyAlignment="1">
      <alignment horizontal="center" vertical="center"/>
    </xf>
    <xf numFmtId="172" fontId="9" fillId="24" borderId="18" xfId="0" quotePrefix="1" applyNumberFormat="1" applyFont="1" applyFill="1" applyBorder="1" applyAlignment="1">
      <alignment horizontal="center" vertical="center"/>
    </xf>
    <xf numFmtId="172" fontId="0" fillId="24" borderId="21" xfId="0" quotePrefix="1" applyNumberFormat="1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172" fontId="9" fillId="0" borderId="23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0" borderId="24" xfId="0" quotePrefix="1" applyNumberFormat="1" applyFont="1" applyFill="1" applyBorder="1" applyAlignment="1">
      <alignment horizontal="center" vertical="center"/>
    </xf>
    <xf numFmtId="172" fontId="9" fillId="0" borderId="22" xfId="0" quotePrefix="1" applyNumberFormat="1" applyFont="1" applyFill="1" applyBorder="1" applyAlignment="1">
      <alignment horizontal="center" vertical="center"/>
    </xf>
    <xf numFmtId="172" fontId="0" fillId="0" borderId="25" xfId="0" quotePrefix="1" applyNumberFormat="1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172" fontId="31" fillId="25" borderId="26" xfId="0" applyNumberFormat="1" applyFont="1" applyFill="1" applyBorder="1" applyAlignment="1">
      <alignment horizontal="center" vertical="center"/>
    </xf>
    <xf numFmtId="172" fontId="31" fillId="25" borderId="26" xfId="0" quotePrefix="1" applyNumberFormat="1" applyFont="1" applyFill="1" applyBorder="1" applyAlignment="1">
      <alignment horizontal="center" vertical="center"/>
    </xf>
    <xf numFmtId="172" fontId="0" fillId="0" borderId="0" xfId="0" applyNumberFormat="1"/>
    <xf numFmtId="172" fontId="31" fillId="26" borderId="26" xfId="0" applyNumberFormat="1" applyFont="1" applyFill="1" applyBorder="1" applyAlignment="1">
      <alignment horizontal="center" vertical="center"/>
    </xf>
    <xf numFmtId="172" fontId="31" fillId="26" borderId="26" xfId="0" quotePrefix="1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wrapText="1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72" fontId="37" fillId="0" borderId="0" xfId="0" applyNumberFormat="1" applyFont="1" applyAlignment="1">
      <alignment vertical="center"/>
    </xf>
    <xf numFmtId="172" fontId="35" fillId="0" borderId="0" xfId="0" applyNumberFormat="1" applyFont="1" applyFill="1" applyBorder="1" applyAlignment="1">
      <alignment vertical="center"/>
    </xf>
    <xf numFmtId="172" fontId="38" fillId="0" borderId="13" xfId="0" applyNumberFormat="1" applyFont="1" applyFill="1" applyBorder="1" applyAlignment="1">
      <alignment horizontal="right" vertical="center"/>
    </xf>
    <xf numFmtId="172" fontId="38" fillId="0" borderId="13" xfId="0" applyNumberFormat="1" applyFont="1" applyFill="1" applyBorder="1" applyAlignment="1">
      <alignment horizontal="left" vertical="center"/>
    </xf>
    <xf numFmtId="172" fontId="32" fillId="0" borderId="0" xfId="0" applyNumberFormat="1" applyFont="1" applyAlignment="1">
      <alignment vertical="center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38" fillId="0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center" vertical="center"/>
    </xf>
    <xf numFmtId="172" fontId="41" fillId="0" borderId="28" xfId="0" applyNumberFormat="1" applyFont="1" applyFill="1" applyBorder="1" applyAlignment="1">
      <alignment vertical="center"/>
    </xf>
    <xf numFmtId="172" fontId="41" fillId="0" borderId="29" xfId="0" applyNumberFormat="1" applyFont="1" applyFill="1" applyBorder="1" applyAlignment="1">
      <alignment vertical="center"/>
    </xf>
    <xf numFmtId="172" fontId="41" fillId="0" borderId="30" xfId="0" applyNumberFormat="1" applyFont="1" applyFill="1" applyBorder="1" applyAlignment="1">
      <alignment horizontal="right" vertical="center"/>
    </xf>
    <xf numFmtId="172" fontId="38" fillId="0" borderId="0" xfId="0" applyNumberFormat="1" applyFont="1" applyFill="1" applyBorder="1" applyAlignment="1">
      <alignment vertical="center"/>
    </xf>
    <xf numFmtId="172" fontId="41" fillId="0" borderId="16" xfId="0" applyNumberFormat="1" applyFont="1" applyFill="1" applyBorder="1" applyAlignment="1">
      <alignment vertical="center"/>
    </xf>
    <xf numFmtId="172" fontId="42" fillId="0" borderId="31" xfId="0" applyNumberFormat="1" applyFont="1" applyFill="1" applyBorder="1" applyAlignment="1">
      <alignment vertical="center"/>
    </xf>
    <xf numFmtId="172" fontId="41" fillId="0" borderId="30" xfId="0" applyNumberFormat="1" applyFont="1" applyFill="1" applyBorder="1" applyAlignment="1">
      <alignment vertical="center"/>
    </xf>
    <xf numFmtId="172" fontId="41" fillId="0" borderId="32" xfId="0" applyNumberFormat="1" applyFont="1" applyFill="1" applyBorder="1" applyAlignment="1">
      <alignment vertical="center"/>
    </xf>
    <xf numFmtId="172" fontId="41" fillId="0" borderId="26" xfId="0" applyNumberFormat="1" applyFont="1" applyFill="1" applyBorder="1" applyAlignment="1">
      <alignment vertical="center"/>
    </xf>
    <xf numFmtId="172" fontId="41" fillId="0" borderId="33" xfId="0" applyNumberFormat="1" applyFont="1" applyFill="1" applyBorder="1" applyAlignment="1">
      <alignment horizontal="right" vertical="center"/>
    </xf>
    <xf numFmtId="172" fontId="41" fillId="0" borderId="20" xfId="0" applyNumberFormat="1" applyFont="1" applyFill="1" applyBorder="1" applyAlignment="1">
      <alignment vertical="center"/>
    </xf>
    <xf numFmtId="172" fontId="42" fillId="0" borderId="34" xfId="0" applyNumberFormat="1" applyFont="1" applyFill="1" applyBorder="1" applyAlignment="1">
      <alignment vertical="center"/>
    </xf>
    <xf numFmtId="172" fontId="41" fillId="0" borderId="33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4" fontId="32" fillId="0" borderId="0" xfId="0" applyNumberFormat="1" applyFont="1" applyAlignment="1">
      <alignment vertical="center"/>
    </xf>
    <xf numFmtId="172" fontId="43" fillId="0" borderId="35" xfId="0" applyNumberFormat="1" applyFont="1" applyFill="1" applyBorder="1" applyAlignment="1">
      <alignment vertical="center"/>
    </xf>
    <xf numFmtId="172" fontId="43" fillId="0" borderId="36" xfId="0" applyNumberFormat="1" applyFont="1" applyFill="1" applyBorder="1" applyAlignment="1">
      <alignment vertical="center"/>
    </xf>
    <xf numFmtId="172" fontId="44" fillId="0" borderId="37" xfId="0" applyNumberFormat="1" applyFont="1" applyFill="1" applyBorder="1" applyAlignment="1">
      <alignment horizontal="right" vertical="center"/>
    </xf>
    <xf numFmtId="172" fontId="44" fillId="0" borderId="24" xfId="0" applyNumberFormat="1" applyFont="1" applyFill="1" applyBorder="1" applyAlignment="1">
      <alignment vertical="center"/>
    </xf>
    <xf numFmtId="172" fontId="45" fillId="0" borderId="38" xfId="0" applyNumberFormat="1" applyFont="1" applyFill="1" applyBorder="1" applyAlignment="1">
      <alignment vertical="center"/>
    </xf>
    <xf numFmtId="172" fontId="44" fillId="0" borderId="37" xfId="0" applyNumberFormat="1" applyFont="1" applyFill="1" applyBorder="1" applyAlignment="1">
      <alignment vertical="center"/>
    </xf>
    <xf numFmtId="172" fontId="38" fillId="0" borderId="39" xfId="0" applyNumberFormat="1" applyFont="1" applyFill="1" applyBorder="1" applyAlignment="1">
      <alignment horizontal="right" vertical="center"/>
    </xf>
    <xf numFmtId="172" fontId="38" fillId="0" borderId="40" xfId="0" applyNumberFormat="1" applyFont="1" applyFill="1" applyBorder="1" applyAlignment="1">
      <alignment horizontal="center" vertical="center"/>
    </xf>
    <xf numFmtId="172" fontId="38" fillId="0" borderId="41" xfId="0" applyNumberFormat="1" applyFont="1" applyFill="1" applyBorder="1" applyAlignment="1">
      <alignment horizontal="right" vertical="center"/>
    </xf>
    <xf numFmtId="172" fontId="38" fillId="0" borderId="42" xfId="0" applyNumberFormat="1" applyFont="1" applyFill="1" applyBorder="1" applyAlignment="1">
      <alignment horizontal="right" vertical="center"/>
    </xf>
    <xf numFmtId="172" fontId="38" fillId="0" borderId="11" xfId="0" applyNumberFormat="1" applyFont="1" applyFill="1" applyBorder="1" applyAlignment="1">
      <alignment horizontal="center" vertical="center"/>
    </xf>
    <xf numFmtId="172" fontId="40" fillId="0" borderId="11" xfId="0" applyNumberFormat="1" applyFont="1" applyFill="1" applyBorder="1" applyAlignment="1">
      <alignment horizontal="center" vertical="center"/>
    </xf>
    <xf numFmtId="172" fontId="38" fillId="0" borderId="43" xfId="0" applyNumberFormat="1" applyFont="1" applyFill="1" applyBorder="1" applyAlignment="1">
      <alignment horizontal="center" vertical="center"/>
    </xf>
    <xf numFmtId="172" fontId="41" fillId="0" borderId="15" xfId="0" applyNumberFormat="1" applyFont="1" applyFill="1" applyBorder="1" applyAlignment="1">
      <alignment vertical="center"/>
    </xf>
    <xf numFmtId="172" fontId="41" fillId="0" borderId="18" xfId="0" applyNumberFormat="1" applyFont="1" applyFill="1" applyBorder="1" applyAlignment="1">
      <alignment vertical="center"/>
    </xf>
    <xf numFmtId="172" fontId="41" fillId="0" borderId="21" xfId="0" applyNumberFormat="1" applyFont="1" applyFill="1" applyBorder="1" applyAlignment="1">
      <alignment horizontal="right" vertical="center"/>
    </xf>
    <xf numFmtId="172" fontId="41" fillId="0" borderId="44" xfId="0" applyNumberFormat="1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172" fontId="41" fillId="0" borderId="39" xfId="0" applyNumberFormat="1" applyFont="1" applyFill="1" applyBorder="1" applyAlignment="1">
      <alignment vertical="center"/>
    </xf>
    <xf numFmtId="172" fontId="41" fillId="0" borderId="19" xfId="0" applyNumberFormat="1" applyFont="1" applyFill="1" applyBorder="1" applyAlignment="1">
      <alignment vertical="center"/>
    </xf>
    <xf numFmtId="172" fontId="38" fillId="0" borderId="45" xfId="0" applyNumberFormat="1" applyFont="1" applyFill="1" applyBorder="1" applyAlignment="1">
      <alignment vertical="center"/>
    </xf>
    <xf numFmtId="172" fontId="38" fillId="0" borderId="27" xfId="0" applyNumberFormat="1" applyFont="1" applyFill="1" applyBorder="1" applyAlignment="1">
      <alignment vertical="center"/>
    </xf>
    <xf numFmtId="172" fontId="38" fillId="0" borderId="12" xfId="0" applyNumberFormat="1" applyFont="1" applyFill="1" applyBorder="1" applyAlignment="1">
      <alignment horizontal="right" vertical="center"/>
    </xf>
    <xf numFmtId="172" fontId="38" fillId="0" borderId="16" xfId="0" applyNumberFormat="1" applyFont="1" applyFill="1" applyBorder="1" applyAlignment="1">
      <alignment vertical="center"/>
    </xf>
    <xf numFmtId="172" fontId="38" fillId="0" borderId="15" xfId="0" applyNumberFormat="1" applyFont="1" applyFill="1" applyBorder="1" applyAlignment="1">
      <alignment vertical="center"/>
    </xf>
    <xf numFmtId="3" fontId="38" fillId="0" borderId="17" xfId="0" applyNumberFormat="1" applyFont="1" applyFill="1" applyBorder="1" applyAlignment="1">
      <alignment horizontal="center" vertical="center"/>
    </xf>
    <xf numFmtId="172" fontId="41" fillId="0" borderId="35" xfId="0" applyNumberFormat="1" applyFont="1" applyFill="1" applyBorder="1" applyAlignment="1">
      <alignment vertical="center"/>
    </xf>
    <xf numFmtId="172" fontId="41" fillId="0" borderId="23" xfId="0" applyNumberFormat="1" applyFont="1" applyFill="1" applyBorder="1" applyAlignment="1">
      <alignment vertical="center"/>
    </xf>
    <xf numFmtId="172" fontId="41" fillId="0" borderId="37" xfId="0" applyNumberFormat="1" applyFont="1" applyFill="1" applyBorder="1" applyAlignment="1">
      <alignment horizontal="right" vertical="center"/>
    </xf>
    <xf numFmtId="172" fontId="38" fillId="0" borderId="41" xfId="0" applyNumberFormat="1" applyFont="1" applyFill="1" applyBorder="1" applyAlignment="1">
      <alignment vertical="center"/>
    </xf>
    <xf numFmtId="172" fontId="38" fillId="0" borderId="46" xfId="0" applyNumberFormat="1" applyFont="1" applyFill="1" applyBorder="1" applyAlignment="1">
      <alignment vertical="center"/>
    </xf>
    <xf numFmtId="3" fontId="38" fillId="0" borderId="42" xfId="0" applyNumberFormat="1" applyFont="1" applyFill="1" applyBorder="1" applyAlignment="1">
      <alignment horizontal="center" vertical="center"/>
    </xf>
    <xf numFmtId="172" fontId="38" fillId="0" borderId="44" xfId="0" applyNumberFormat="1" applyFont="1" applyFill="1" applyBorder="1" applyAlignment="1">
      <alignment vertical="center"/>
    </xf>
    <xf numFmtId="172" fontId="38" fillId="0" borderId="0" xfId="0" applyNumberFormat="1" applyFont="1" applyFill="1" applyBorder="1" applyAlignment="1">
      <alignment horizontal="right" vertical="center"/>
    </xf>
    <xf numFmtId="3" fontId="38" fillId="0" borderId="39" xfId="0" applyNumberFormat="1" applyFont="1" applyFill="1" applyBorder="1" applyAlignment="1">
      <alignment horizontal="center" vertical="center"/>
    </xf>
    <xf numFmtId="172" fontId="41" fillId="0" borderId="17" xfId="0" applyNumberFormat="1" applyFont="1" applyFill="1" applyBorder="1" applyAlignment="1">
      <alignment vertical="center"/>
    </xf>
    <xf numFmtId="172" fontId="41" fillId="0" borderId="17" xfId="0" applyNumberFormat="1" applyFont="1" applyFill="1" applyBorder="1" applyAlignment="1">
      <alignment horizontal="right" vertical="center"/>
    </xf>
    <xf numFmtId="172" fontId="41" fillId="0" borderId="21" xfId="0" applyNumberFormat="1" applyFont="1" applyFill="1" applyBorder="1" applyAlignment="1">
      <alignment vertical="center"/>
    </xf>
    <xf numFmtId="172" fontId="41" fillId="0" borderId="25" xfId="0" applyNumberFormat="1" applyFont="1" applyFill="1" applyBorder="1" applyAlignment="1">
      <alignment vertical="center"/>
    </xf>
    <xf numFmtId="172" fontId="41" fillId="0" borderId="25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172" fontId="41" fillId="0" borderId="24" xfId="0" applyNumberFormat="1" applyFont="1" applyFill="1" applyBorder="1" applyAlignment="1">
      <alignment vertical="center"/>
    </xf>
    <xf numFmtId="172" fontId="42" fillId="0" borderId="38" xfId="0" applyNumberFormat="1" applyFont="1" applyFill="1" applyBorder="1" applyAlignment="1">
      <alignment vertical="center"/>
    </xf>
    <xf numFmtId="172" fontId="41" fillId="0" borderId="37" xfId="0" applyNumberFormat="1" applyFont="1" applyFill="1" applyBorder="1" applyAlignment="1">
      <alignment vertical="center"/>
    </xf>
    <xf numFmtId="172" fontId="41" fillId="0" borderId="14" xfId="0" applyNumberFormat="1" applyFont="1" applyFill="1" applyBorder="1" applyAlignment="1">
      <alignment vertical="center"/>
    </xf>
    <xf numFmtId="172" fontId="42" fillId="0" borderId="29" xfId="0" applyNumberFormat="1" applyFont="1" applyFill="1" applyBorder="1" applyAlignment="1">
      <alignment vertical="center"/>
    </xf>
    <xf numFmtId="172" fontId="42" fillId="0" borderId="26" xfId="0" applyNumberFormat="1" applyFont="1" applyFill="1" applyBorder="1" applyAlignment="1">
      <alignment vertical="center"/>
    </xf>
    <xf numFmtId="0" fontId="41" fillId="0" borderId="32" xfId="0" applyNumberFormat="1" applyFont="1" applyFill="1" applyBorder="1" applyAlignment="1">
      <alignment vertical="center"/>
    </xf>
    <xf numFmtId="172" fontId="41" fillId="0" borderId="22" xfId="0" applyNumberFormat="1" applyFont="1" applyFill="1" applyBorder="1" applyAlignment="1">
      <alignment vertical="center"/>
    </xf>
    <xf numFmtId="0" fontId="41" fillId="0" borderId="35" xfId="0" applyNumberFormat="1" applyFont="1" applyFill="1" applyBorder="1" applyAlignment="1">
      <alignment vertical="center"/>
    </xf>
    <xf numFmtId="172" fontId="42" fillId="0" borderId="36" xfId="0" applyNumberFormat="1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 horizontal="left" vertical="center"/>
    </xf>
    <xf numFmtId="172" fontId="41" fillId="0" borderId="28" xfId="0" applyNumberFormat="1" applyFont="1" applyFill="1" applyBorder="1" applyAlignment="1">
      <alignment horizontal="left" vertical="center"/>
    </xf>
    <xf numFmtId="172" fontId="41" fillId="0" borderId="15" xfId="0" applyNumberFormat="1" applyFont="1" applyFill="1" applyBorder="1" applyAlignment="1">
      <alignment horizontal="right" vertical="center"/>
    </xf>
    <xf numFmtId="172" fontId="41" fillId="0" borderId="32" xfId="0" applyNumberFormat="1" applyFont="1" applyFill="1" applyBorder="1" applyAlignment="1">
      <alignment horizontal="left" vertical="center"/>
    </xf>
    <xf numFmtId="172" fontId="41" fillId="0" borderId="19" xfId="0" applyNumberFormat="1" applyFont="1" applyFill="1" applyBorder="1" applyAlignment="1">
      <alignment horizontal="right" vertical="center"/>
    </xf>
    <xf numFmtId="172" fontId="42" fillId="0" borderId="33" xfId="0" applyNumberFormat="1" applyFont="1" applyFill="1" applyBorder="1" applyAlignment="1">
      <alignment horizontal="right" vertical="center"/>
    </xf>
    <xf numFmtId="172" fontId="41" fillId="0" borderId="35" xfId="0" applyNumberFormat="1" applyFont="1" applyFill="1" applyBorder="1" applyAlignment="1">
      <alignment horizontal="left" vertical="center"/>
    </xf>
    <xf numFmtId="172" fontId="41" fillId="0" borderId="23" xfId="0" applyNumberFormat="1" applyFont="1" applyFill="1" applyBorder="1" applyAlignment="1">
      <alignment horizontal="right" vertical="center"/>
    </xf>
    <xf numFmtId="172" fontId="42" fillId="0" borderId="37" xfId="0" applyNumberFormat="1" applyFont="1" applyFill="1" applyBorder="1" applyAlignment="1">
      <alignment horizontal="right" vertical="center"/>
    </xf>
    <xf numFmtId="172" fontId="41" fillId="0" borderId="34" xfId="0" applyNumberFormat="1" applyFont="1" applyFill="1" applyBorder="1" applyAlignment="1">
      <alignment vertical="center"/>
    </xf>
    <xf numFmtId="172" fontId="38" fillId="0" borderId="43" xfId="0" applyNumberFormat="1" applyFont="1" applyFill="1" applyBorder="1" applyAlignment="1">
      <alignment horizontal="left" vertical="center"/>
    </xf>
    <xf numFmtId="172" fontId="38" fillId="0" borderId="40" xfId="0" applyNumberFormat="1" applyFont="1" applyFill="1" applyBorder="1" applyAlignment="1">
      <alignment horizontal="left" vertical="center"/>
    </xf>
    <xf numFmtId="172" fontId="42" fillId="0" borderId="16" xfId="0" applyNumberFormat="1" applyFont="1" applyFill="1" applyBorder="1" applyAlignment="1">
      <alignment vertical="center"/>
    </xf>
    <xf numFmtId="172" fontId="42" fillId="0" borderId="14" xfId="0" applyNumberFormat="1" applyFont="1" applyFill="1" applyBorder="1" applyAlignment="1">
      <alignment vertical="center"/>
    </xf>
    <xf numFmtId="172" fontId="42" fillId="0" borderId="17" xfId="0" applyNumberFormat="1" applyFont="1" applyFill="1" applyBorder="1" applyAlignment="1">
      <alignment vertical="center"/>
    </xf>
    <xf numFmtId="172" fontId="42" fillId="0" borderId="32" xfId="0" applyNumberFormat="1" applyFont="1" applyFill="1" applyBorder="1" applyAlignment="1">
      <alignment vertical="center"/>
    </xf>
    <xf numFmtId="172" fontId="42" fillId="0" borderId="33" xfId="0" applyNumberFormat="1" applyFont="1" applyFill="1" applyBorder="1" applyAlignment="1">
      <alignment vertical="center"/>
    </xf>
    <xf numFmtId="172" fontId="42" fillId="0" borderId="20" xfId="0" applyNumberFormat="1" applyFont="1" applyFill="1" applyBorder="1" applyAlignment="1">
      <alignment vertical="center"/>
    </xf>
    <xf numFmtId="172" fontId="42" fillId="0" borderId="18" xfId="0" applyNumberFormat="1" applyFont="1" applyFill="1" applyBorder="1" applyAlignment="1">
      <alignment vertical="center"/>
    </xf>
    <xf numFmtId="172" fontId="42" fillId="0" borderId="21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 wrapText="1"/>
    </xf>
    <xf numFmtId="172" fontId="38" fillId="0" borderId="48" xfId="0" applyNumberFormat="1" applyFont="1" applyFill="1" applyBorder="1" applyAlignment="1">
      <alignment vertical="center"/>
    </xf>
    <xf numFmtId="172" fontId="38" fillId="0" borderId="49" xfId="0" applyNumberFormat="1" applyFont="1" applyFill="1" applyBorder="1" applyAlignment="1">
      <alignment vertical="center"/>
    </xf>
    <xf numFmtId="172" fontId="38" fillId="0" borderId="50" xfId="0" applyNumberFormat="1" applyFont="1" applyFill="1" applyBorder="1" applyAlignment="1">
      <alignment horizontal="right" vertical="center"/>
    </xf>
    <xf numFmtId="172" fontId="41" fillId="0" borderId="36" xfId="0" applyNumberFormat="1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38" fillId="0" borderId="52" xfId="0" applyFont="1" applyFill="1" applyBorder="1" applyAlignment="1">
      <alignment vertical="center"/>
    </xf>
    <xf numFmtId="0" fontId="38" fillId="0" borderId="53" xfId="0" applyFont="1" applyFill="1" applyBorder="1" applyAlignment="1">
      <alignment vertical="center"/>
    </xf>
    <xf numFmtId="172" fontId="41" fillId="0" borderId="0" xfId="0" applyNumberFormat="1" applyFont="1" applyFill="1" applyBorder="1" applyAlignment="1">
      <alignment vertical="center"/>
    </xf>
    <xf numFmtId="172" fontId="41" fillId="0" borderId="0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38" fillId="0" borderId="37" xfId="0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 horizontal="right" vertical="center"/>
    </xf>
    <xf numFmtId="172" fontId="38" fillId="0" borderId="0" xfId="0" applyNumberFormat="1" applyFont="1" applyFill="1" applyBorder="1" applyAlignment="1">
      <alignment horizontal="center" vertical="center"/>
    </xf>
    <xf numFmtId="172" fontId="38" fillId="0" borderId="39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vertical="center"/>
    </xf>
    <xf numFmtId="172" fontId="38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46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0" fontId="32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72" fontId="31" fillId="25" borderId="54" xfId="0" applyNumberFormat="1" applyFont="1" applyFill="1" applyBorder="1" applyAlignment="1">
      <alignment horizontal="center" vertical="center"/>
    </xf>
    <xf numFmtId="172" fontId="31" fillId="26" borderId="5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quotePrefix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quotePrefix="1" applyNumberFormat="1" applyFill="1" applyBorder="1" applyAlignment="1">
      <alignment horizontal="center" vertical="center"/>
    </xf>
    <xf numFmtId="172" fontId="0" fillId="0" borderId="0" xfId="0" quotePrefix="1" applyNumberFormat="1" applyFont="1" applyFill="1" applyBorder="1" applyAlignment="1">
      <alignment horizontal="center" vertical="center"/>
    </xf>
    <xf numFmtId="172" fontId="31" fillId="0" borderId="0" xfId="0" quotePrefix="1" applyNumberFormat="1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/>
    <xf numFmtId="172" fontId="20" fillId="0" borderId="0" xfId="0" applyNumberFormat="1" applyFont="1" applyFill="1" applyBorder="1"/>
    <xf numFmtId="172" fontId="31" fillId="25" borderId="34" xfId="0" applyNumberFormat="1" applyFont="1" applyFill="1" applyBorder="1" applyAlignment="1">
      <alignment horizontal="center" vertical="center"/>
    </xf>
    <xf numFmtId="172" fontId="31" fillId="26" borderId="3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31" fillId="25" borderId="54" xfId="0" quotePrefix="1" applyNumberFormat="1" applyFont="1" applyFill="1" applyBorder="1" applyAlignment="1">
      <alignment horizontal="center" vertical="center"/>
    </xf>
    <xf numFmtId="172" fontId="31" fillId="26" borderId="54" xfId="0" quotePrefix="1" applyNumberFormat="1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3" fontId="28" fillId="0" borderId="45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1" fontId="28" fillId="0" borderId="29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28" xfId="0" applyNumberFormat="1" applyFont="1" applyFill="1" applyBorder="1" applyAlignment="1">
      <alignment horizontal="center" vertical="center"/>
    </xf>
    <xf numFmtId="172" fontId="28" fillId="0" borderId="29" xfId="0" applyNumberFormat="1" applyFont="1" applyFill="1" applyBorder="1" applyAlignment="1">
      <alignment horizontal="center" vertical="center"/>
    </xf>
    <xf numFmtId="172" fontId="28" fillId="0" borderId="30" xfId="0" applyNumberFormat="1" applyFont="1" applyFill="1" applyBorder="1" applyAlignment="1">
      <alignment horizontal="center" vertical="center"/>
    </xf>
    <xf numFmtId="172" fontId="28" fillId="0" borderId="55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72" fontId="28" fillId="27" borderId="16" xfId="0" applyNumberFormat="1" applyFont="1" applyFill="1" applyBorder="1" applyAlignment="1">
      <alignment horizontal="center" vertical="center"/>
    </xf>
    <xf numFmtId="2" fontId="28" fillId="0" borderId="32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center" vertical="center"/>
    </xf>
    <xf numFmtId="172" fontId="28" fillId="0" borderId="18" xfId="0" applyNumberFormat="1" applyFont="1" applyFill="1" applyBorder="1" applyAlignment="1">
      <alignment horizontal="center" vertical="center"/>
    </xf>
    <xf numFmtId="172" fontId="28" fillId="0" borderId="32" xfId="0" applyNumberFormat="1" applyFont="1" applyFill="1" applyBorder="1" applyAlignment="1">
      <alignment horizontal="center" vertical="center"/>
    </xf>
    <xf numFmtId="172" fontId="28" fillId="0" borderId="26" xfId="0" applyNumberFormat="1" applyFont="1" applyFill="1" applyBorder="1" applyAlignment="1">
      <alignment horizontal="center" vertical="center"/>
    </xf>
    <xf numFmtId="172" fontId="28" fillId="0" borderId="33" xfId="0" applyNumberFormat="1" applyFont="1" applyFill="1" applyBorder="1" applyAlignment="1">
      <alignment horizontal="center" vertical="center"/>
    </xf>
    <xf numFmtId="172" fontId="28" fillId="0" borderId="54" xfId="0" applyNumberFormat="1" applyFont="1" applyFill="1" applyBorder="1" applyAlignment="1">
      <alignment horizontal="center" vertical="center"/>
    </xf>
    <xf numFmtId="172" fontId="28" fillId="0" borderId="19" xfId="0" applyNumberFormat="1" applyFont="1" applyFill="1" applyBorder="1" applyAlignment="1">
      <alignment horizontal="center" vertical="center"/>
    </xf>
    <xf numFmtId="172" fontId="28" fillId="0" borderId="20" xfId="0" applyNumberFormat="1" applyFont="1" applyFill="1" applyBorder="1" applyAlignment="1">
      <alignment horizontal="center" vertical="center"/>
    </xf>
    <xf numFmtId="172" fontId="28" fillId="0" borderId="21" xfId="0" applyNumberFormat="1" applyFont="1" applyFill="1" applyBorder="1" applyAlignment="1">
      <alignment horizontal="center" vertical="center"/>
    </xf>
    <xf numFmtId="172" fontId="28" fillId="27" borderId="20" xfId="0" applyNumberFormat="1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horizontal="center" vertical="center"/>
    </xf>
    <xf numFmtId="2" fontId="28" fillId="0" borderId="36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172" fontId="28" fillId="0" borderId="22" xfId="0" applyNumberFormat="1" applyFont="1" applyFill="1" applyBorder="1" applyAlignment="1">
      <alignment horizontal="center" vertical="center"/>
    </xf>
    <xf numFmtId="172" fontId="28" fillId="0" borderId="35" xfId="0" applyNumberFormat="1" applyFont="1" applyFill="1" applyBorder="1" applyAlignment="1">
      <alignment horizontal="center" vertical="center"/>
    </xf>
    <xf numFmtId="172" fontId="28" fillId="0" borderId="36" xfId="0" applyNumberFormat="1" applyFont="1" applyFill="1" applyBorder="1" applyAlignment="1">
      <alignment horizontal="center" vertical="center"/>
    </xf>
    <xf numFmtId="172" fontId="28" fillId="0" borderId="37" xfId="0" applyNumberFormat="1" applyFont="1" applyFill="1" applyBorder="1" applyAlignment="1">
      <alignment horizontal="center" vertical="center"/>
    </xf>
    <xf numFmtId="172" fontId="28" fillId="0" borderId="56" xfId="0" applyNumberFormat="1" applyFont="1" applyFill="1" applyBorder="1" applyAlignment="1">
      <alignment horizontal="center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25" xfId="0" applyNumberFormat="1" applyFont="1" applyFill="1" applyBorder="1" applyAlignment="1">
      <alignment horizontal="center" vertical="center"/>
    </xf>
    <xf numFmtId="172" fontId="28" fillId="27" borderId="24" xfId="0" applyNumberFormat="1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 wrapText="1"/>
    </xf>
    <xf numFmtId="0" fontId="28" fillId="28" borderId="13" xfId="0" applyFont="1" applyFill="1" applyBorder="1" applyAlignment="1">
      <alignment horizontal="center" vertical="center" wrapText="1"/>
    </xf>
    <xf numFmtId="172" fontId="28" fillId="28" borderId="16" xfId="0" applyNumberFormat="1" applyFont="1" applyFill="1" applyBorder="1" applyAlignment="1">
      <alignment horizontal="center" vertical="center"/>
    </xf>
    <xf numFmtId="172" fontId="28" fillId="28" borderId="20" xfId="0" applyNumberFormat="1" applyFont="1" applyFill="1" applyBorder="1" applyAlignment="1">
      <alignment horizontal="center" vertical="center"/>
    </xf>
    <xf numFmtId="172" fontId="28" fillId="28" borderId="24" xfId="0" applyNumberFormat="1" applyFont="1" applyFill="1" applyBorder="1" applyAlignment="1">
      <alignment horizontal="center" vertical="center"/>
    </xf>
    <xf numFmtId="0" fontId="28" fillId="28" borderId="12" xfId="0" applyFont="1" applyFill="1" applyBorder="1" applyAlignment="1">
      <alignment horizontal="center" vertical="center" wrapText="1"/>
    </xf>
    <xf numFmtId="172" fontId="38" fillId="0" borderId="57" xfId="0" applyNumberFormat="1" applyFont="1" applyFill="1" applyBorder="1" applyAlignment="1">
      <alignment horizontal="center" vertical="center"/>
    </xf>
    <xf numFmtId="172" fontId="38" fillId="0" borderId="11" xfId="0" applyNumberFormat="1" applyFont="1" applyFill="1" applyBorder="1" applyAlignment="1">
      <alignment horizontal="center" vertical="center"/>
    </xf>
    <xf numFmtId="172" fontId="38" fillId="0" borderId="13" xfId="0" applyNumberFormat="1" applyFont="1" applyFill="1" applyBorder="1" applyAlignment="1">
      <alignment horizontal="center" vertical="center"/>
    </xf>
    <xf numFmtId="172" fontId="38" fillId="0" borderId="43" xfId="0" applyNumberFormat="1" applyFont="1" applyFill="1" applyBorder="1" applyAlignment="1">
      <alignment horizontal="center" vertical="center"/>
    </xf>
    <xf numFmtId="172" fontId="38" fillId="0" borderId="45" xfId="0" applyNumberFormat="1" applyFont="1" applyFill="1" applyBorder="1" applyAlignment="1">
      <alignment horizontal="center" vertical="center"/>
    </xf>
    <xf numFmtId="172" fontId="38" fillId="0" borderId="44" xfId="0" applyNumberFormat="1" applyFont="1" applyFill="1" applyBorder="1" applyAlignment="1">
      <alignment horizontal="center" vertical="center"/>
    </xf>
    <xf numFmtId="172" fontId="38" fillId="0" borderId="57" xfId="0" applyNumberFormat="1" applyFont="1" applyFill="1" applyBorder="1" applyAlignment="1">
      <alignment horizontal="right" vertical="center"/>
    </xf>
    <xf numFmtId="172" fontId="38" fillId="0" borderId="11" xfId="0" applyNumberFormat="1" applyFont="1" applyFill="1" applyBorder="1" applyAlignment="1">
      <alignment horizontal="right" vertical="center"/>
    </xf>
    <xf numFmtId="172" fontId="38" fillId="0" borderId="41" xfId="0" applyNumberFormat="1" applyFont="1" applyFill="1" applyBorder="1" applyAlignment="1">
      <alignment horizontal="right" vertical="center"/>
    </xf>
    <xf numFmtId="172" fontId="38" fillId="0" borderId="42" xfId="0" applyNumberFormat="1" applyFont="1" applyFill="1" applyBorder="1" applyAlignment="1">
      <alignment horizontal="right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2" fontId="36" fillId="0" borderId="45" xfId="0" applyNumberFormat="1" applyFont="1" applyFill="1" applyBorder="1" applyAlignment="1">
      <alignment horizontal="center" vertical="center" wrapText="1"/>
    </xf>
    <xf numFmtId="172" fontId="36" fillId="0" borderId="44" xfId="0" applyNumberFormat="1" applyFont="1" applyFill="1" applyBorder="1" applyAlignment="1">
      <alignment horizontal="center" vertical="center" wrapText="1"/>
    </xf>
    <xf numFmtId="172" fontId="36" fillId="0" borderId="41" xfId="0" applyNumberFormat="1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172" fontId="38" fillId="0" borderId="40" xfId="0" applyNumberFormat="1" applyFont="1" applyFill="1" applyBorder="1" applyAlignment="1">
      <alignment horizontal="center" vertical="center"/>
    </xf>
    <xf numFmtId="172" fontId="38" fillId="0" borderId="41" xfId="0" applyNumberFormat="1" applyFont="1" applyFill="1" applyBorder="1" applyAlignment="1">
      <alignment horizontal="center" vertical="center"/>
    </xf>
    <xf numFmtId="172" fontId="38" fillId="0" borderId="44" xfId="0" applyNumberFormat="1" applyFont="1" applyFill="1" applyBorder="1" applyAlignment="1">
      <alignment horizontal="right" vertical="center"/>
    </xf>
    <xf numFmtId="172" fontId="38" fillId="0" borderId="39" xfId="0" applyNumberFormat="1" applyFont="1" applyFill="1" applyBorder="1" applyAlignment="1">
      <alignment horizontal="right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2" fontId="31" fillId="0" borderId="52" xfId="0" applyNumberFormat="1" applyFont="1" applyBorder="1" applyAlignment="1">
      <alignment horizontal="center" wrapText="1"/>
    </xf>
    <xf numFmtId="172" fontId="31" fillId="0" borderId="0" xfId="0" applyNumberFormat="1" applyFont="1" applyBorder="1" applyAlignment="1">
      <alignment horizontal="center" wrapText="1"/>
    </xf>
    <xf numFmtId="3" fontId="21" fillId="28" borderId="0" xfId="0" applyNumberFormat="1" applyFont="1" applyFill="1" applyBorder="1" applyAlignment="1">
      <alignment horizontal="center" vertical="center"/>
    </xf>
    <xf numFmtId="0" fontId="27" fillId="28" borderId="57" xfId="0" applyFont="1" applyFill="1" applyBorder="1" applyAlignment="1">
      <alignment horizontal="center" vertical="center" wrapText="1"/>
    </xf>
    <xf numFmtId="0" fontId="27" fillId="28" borderId="47" xfId="0" applyFont="1" applyFill="1" applyBorder="1" applyAlignment="1">
      <alignment horizontal="center" vertical="center" wrapText="1"/>
    </xf>
    <xf numFmtId="0" fontId="28" fillId="28" borderId="57" xfId="0" applyFont="1" applyFill="1" applyBorder="1" applyAlignment="1">
      <alignment horizontal="center" vertical="center" wrapText="1"/>
    </xf>
    <xf numFmtId="0" fontId="28" fillId="28" borderId="47" xfId="0" applyFont="1" applyFill="1" applyBorder="1" applyAlignment="1">
      <alignment horizontal="center" vertical="center" wrapText="1"/>
    </xf>
    <xf numFmtId="0" fontId="27" fillId="28" borderId="11" xfId="0" applyFont="1" applyFill="1" applyBorder="1" applyAlignment="1">
      <alignment horizontal="center" vertical="center" wrapText="1"/>
    </xf>
    <xf numFmtId="0" fontId="29" fillId="28" borderId="57" xfId="0" applyFont="1" applyFill="1" applyBorder="1" applyAlignment="1">
      <alignment horizontal="center" vertical="center" wrapText="1"/>
    </xf>
    <xf numFmtId="0" fontId="29" fillId="28" borderId="47" xfId="0" applyFont="1" applyFill="1" applyBorder="1" applyAlignment="1">
      <alignment horizontal="center" vertical="center" wrapText="1"/>
    </xf>
    <xf numFmtId="0" fontId="29" fillId="28" borderId="1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  <cellStyle name="Währung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Xl0000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İLGİ GİRİŞİ"/>
      <sheetName val="2022-23"/>
      <sheetName val="AYRINTILI AİDAT"/>
      <sheetName val="AYRINTILI AİDAT AS"/>
      <sheetName val="KONTROL"/>
      <sheetName val="AYRINTISIZ AİDAT"/>
      <sheetName val="APT AİDAT"/>
      <sheetName val="4"/>
      <sheetName val="4A"/>
      <sheetName val="4B"/>
      <sheetName val="4C"/>
      <sheetName val="4D"/>
      <sheetName val="4E"/>
      <sheetName val="4F"/>
      <sheetName val="4G"/>
      <sheetName val="4H"/>
      <sheetName val="4K"/>
      <sheetName val="4L"/>
      <sheetName val="4M"/>
      <sheetName val="4N"/>
      <sheetName val="4O"/>
      <sheetName val="4P"/>
      <sheetName val="4R"/>
      <sheetName val="TOPLAM"/>
      <sheetName val="SİL"/>
    </sheetNames>
    <sheetDataSet>
      <sheetData sheetId="0">
        <row r="1">
          <cell r="B1" t="str">
            <v>46493 ADA 01/07/2023 - 30/06/2024 DÖNEM ADA TAHMİNİ İŞLETME BÜTÇESİ</v>
          </cell>
        </row>
        <row r="2">
          <cell r="B2" t="str">
            <v>GİDERLER</v>
          </cell>
          <cell r="F2" t="str">
            <v>GELİRLER</v>
          </cell>
        </row>
        <row r="3">
          <cell r="F3" t="str">
            <v>ORTAK GİDER AİDAT GELİRLERİ</v>
          </cell>
          <cell r="G3" t="str">
            <v>YIL.TOP. AİDAT</v>
          </cell>
          <cell r="H3">
            <v>5196312</v>
          </cell>
        </row>
        <row r="4">
          <cell r="G4" t="str">
            <v>AY.TOP.AİDAT</v>
          </cell>
          <cell r="H4">
            <v>433026</v>
          </cell>
        </row>
        <row r="5">
          <cell r="G5" t="str">
            <v>TOPLAM AİDAT</v>
          </cell>
          <cell r="H5">
            <v>5196312</v>
          </cell>
        </row>
        <row r="6">
          <cell r="G6" t="str">
            <v>EK AY.TOP.AİDAT</v>
          </cell>
          <cell r="H6">
            <v>433026</v>
          </cell>
        </row>
        <row r="7">
          <cell r="C7">
            <v>4</v>
          </cell>
          <cell r="D7">
            <v>12</v>
          </cell>
          <cell r="H7">
            <v>0</v>
          </cell>
        </row>
        <row r="8">
          <cell r="D8">
            <v>3939000</v>
          </cell>
          <cell r="H8">
            <v>516000</v>
          </cell>
        </row>
        <row r="10">
          <cell r="C10">
            <v>0</v>
          </cell>
          <cell r="D10">
            <v>3939000</v>
          </cell>
          <cell r="G10">
            <v>0</v>
          </cell>
          <cell r="H10">
            <v>516000</v>
          </cell>
        </row>
        <row r="11">
          <cell r="B11" t="str">
            <v>ISI MERKEZİ YAKIT GİDERLERİ</v>
          </cell>
          <cell r="D11">
            <v>3100000</v>
          </cell>
          <cell r="F11" t="str">
            <v>NAKİT MEVCUDU</v>
          </cell>
          <cell r="H11">
            <v>5000</v>
          </cell>
        </row>
        <row r="12">
          <cell r="B12" t="str">
            <v>ELEKTRİK GİDERLERİ</v>
          </cell>
          <cell r="D12">
            <v>450000</v>
          </cell>
          <cell r="F12" t="str">
            <v>AİDAT ALACAĞI</v>
          </cell>
          <cell r="H12">
            <v>10000</v>
          </cell>
        </row>
        <row r="13">
          <cell r="B13" t="str">
            <v>SU GİDERLERİ</v>
          </cell>
          <cell r="D13">
            <v>55000</v>
          </cell>
          <cell r="F13" t="str">
            <v>KASA</v>
          </cell>
          <cell r="H13">
            <v>0</v>
          </cell>
        </row>
        <row r="14">
          <cell r="B14" t="str">
            <v>SİGORTO GİDERLERİ</v>
          </cell>
          <cell r="D14">
            <v>20000</v>
          </cell>
          <cell r="F14" t="str">
            <v>ÖDENEN AVANSLAR</v>
          </cell>
          <cell r="H14">
            <v>0</v>
          </cell>
        </row>
        <row r="15">
          <cell r="B15" t="str">
            <v>MAKİNE PARKI BAKIM,ONARIM ve YEDEK PAR.GİD.</v>
          </cell>
          <cell r="D15">
            <v>75000</v>
          </cell>
          <cell r="F15" t="str">
            <v>BANKA FAİZ GELİRLERİ</v>
          </cell>
          <cell r="H15">
            <v>1000</v>
          </cell>
        </row>
        <row r="16">
          <cell r="B16" t="str">
            <v>ÇEVRE ve TEMİZLİK GİDERLERİ</v>
          </cell>
          <cell r="D16">
            <v>70000</v>
          </cell>
          <cell r="F16" t="str">
            <v>ISI MERKEZİ YAKIT</v>
          </cell>
          <cell r="H16">
            <v>500000</v>
          </cell>
        </row>
        <row r="17">
          <cell r="B17" t="str">
            <v>YÖNETİM BÜRO GİDERLERİ</v>
          </cell>
          <cell r="D17">
            <v>4000</v>
          </cell>
        </row>
        <row r="18">
          <cell r="B18" t="str">
            <v>TAMİR BAKIM ve YEDEK PARÇA GİDERLERİ</v>
          </cell>
          <cell r="D18">
            <v>75000</v>
          </cell>
        </row>
        <row r="19">
          <cell r="B19" t="str">
            <v>TEMSİL GİDERLERİ</v>
          </cell>
          <cell r="D19">
            <v>4000</v>
          </cell>
        </row>
        <row r="20">
          <cell r="B20" t="str">
            <v>DİĞER GİDERLER</v>
          </cell>
          <cell r="D20">
            <v>80000</v>
          </cell>
        </row>
        <row r="21">
          <cell r="B21" t="str">
            <v>BANKA FAİZ GİDERLERİ</v>
          </cell>
          <cell r="D21">
            <v>6000</v>
          </cell>
        </row>
        <row r="28">
          <cell r="H28">
            <v>641477.28</v>
          </cell>
        </row>
        <row r="30">
          <cell r="C30">
            <v>0</v>
          </cell>
          <cell r="G30">
            <v>0</v>
          </cell>
          <cell r="H30">
            <v>641477.28</v>
          </cell>
        </row>
        <row r="31">
          <cell r="B31" t="str">
            <v>m2 PAYLI AMORTİSMAN 1</v>
          </cell>
          <cell r="D31">
            <v>824798.4</v>
          </cell>
          <cell r="F31" t="str">
            <v>m2 PAYLI AMORTİSMAN 1</v>
          </cell>
          <cell r="H31">
            <v>641477.28</v>
          </cell>
        </row>
        <row r="32">
          <cell r="B32" t="str">
            <v>m2 PAYLI AMORTİSMAN 2</v>
          </cell>
          <cell r="F32" t="str">
            <v>m2 PAYLI AMORTİSMAN 2</v>
          </cell>
        </row>
        <row r="33">
          <cell r="B33" t="str">
            <v>m2 PAYLI AMORTİSMAN 3</v>
          </cell>
          <cell r="F33" t="str">
            <v>m2 PAYLI AMORTİSMAN 3</v>
          </cell>
        </row>
        <row r="34">
          <cell r="B34" t="str">
            <v>m2 PAYLI AMORTİSMAN 4</v>
          </cell>
          <cell r="F34" t="str">
            <v>m2 PAYLI AMORTİSMAN 4</v>
          </cell>
        </row>
        <row r="35">
          <cell r="B35" t="str">
            <v>m2 PAYLI AMORTİSMAN 5</v>
          </cell>
          <cell r="F35" t="str">
            <v>m2 PAYLI AMORTİSMAN 5</v>
          </cell>
        </row>
        <row r="37">
          <cell r="F37" t="str">
            <v>Yakıt Stoğu 354 m3</v>
          </cell>
        </row>
        <row r="41">
          <cell r="D41">
            <v>1548886.6600000001</v>
          </cell>
          <cell r="H41">
            <v>90525.62</v>
          </cell>
        </row>
        <row r="43">
          <cell r="C43">
            <v>0</v>
          </cell>
          <cell r="D43">
            <v>1548886.6600000001</v>
          </cell>
          <cell r="G43">
            <v>0</v>
          </cell>
          <cell r="H43">
            <v>90525.62</v>
          </cell>
        </row>
        <row r="44">
          <cell r="B44" t="str">
            <v>TOPLU YAPI YÖNETİMİ KATILIM PAYI</v>
          </cell>
          <cell r="D44">
            <v>213886.66</v>
          </cell>
          <cell r="F44" t="str">
            <v>NAKİT MEVCUDU</v>
          </cell>
          <cell r="H44">
            <v>1000</v>
          </cell>
        </row>
        <row r="45">
          <cell r="B45" t="str">
            <v>ADA YÖNETİM KURULU HUZUR HAKKI GİDERLERİ</v>
          </cell>
          <cell r="D45">
            <v>150000</v>
          </cell>
          <cell r="F45" t="str">
            <v>KİRA GELİR</v>
          </cell>
          <cell r="H45">
            <v>50000</v>
          </cell>
        </row>
        <row r="46">
          <cell r="B46" t="str">
            <v>ADA DENETİM KURULU HUZUR HAKKI GİDERLERİ</v>
          </cell>
          <cell r="D46">
            <v>30000</v>
          </cell>
          <cell r="F46" t="str">
            <v>KASA</v>
          </cell>
          <cell r="H46">
            <v>0</v>
          </cell>
        </row>
        <row r="47">
          <cell r="B47" t="str">
            <v>TEBLİGAT GİDERLERİ</v>
          </cell>
          <cell r="D47">
            <v>15000</v>
          </cell>
          <cell r="F47" t="str">
            <v>KİRA GELİR</v>
          </cell>
          <cell r="H47">
            <v>0</v>
          </cell>
        </row>
        <row r="48">
          <cell r="B48" t="str">
            <v>ADA GÖREVLİLERİ ÜCRET GİDERLERİ</v>
          </cell>
          <cell r="D48">
            <v>900000</v>
          </cell>
          <cell r="F48" t="str">
            <v>ÖDENEN AVANSLAR</v>
          </cell>
          <cell r="H48">
            <v>0</v>
          </cell>
        </row>
        <row r="49">
          <cell r="B49" t="str">
            <v>ADA GÖREVLİLERİ KIDEM TAZMİNAT FONU GİD.</v>
          </cell>
          <cell r="D49">
            <v>240000</v>
          </cell>
          <cell r="F49" t="str">
            <v>KIDEM TAZ.MEVCUDU</v>
          </cell>
          <cell r="H49">
            <v>39525.620000000003</v>
          </cell>
        </row>
        <row r="60">
          <cell r="D60">
            <v>0</v>
          </cell>
          <cell r="H60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H62">
            <v>0</v>
          </cell>
        </row>
        <row r="63">
          <cell r="B63" t="str">
            <v>KONUT SAYISI ESASLI AMORTİSMAN 1</v>
          </cell>
          <cell r="F63" t="str">
            <v>KONUT SAYISI ESASLI AMORTİSMAN 1</v>
          </cell>
        </row>
        <row r="64">
          <cell r="B64" t="str">
            <v>KONUT SAYISI ESASLI AMORTİSMAN 2</v>
          </cell>
          <cell r="F64" t="str">
            <v>KONUT SAYISI ESASLI AMORTİSMAN 2</v>
          </cell>
        </row>
        <row r="65">
          <cell r="B65" t="str">
            <v>KONUT SAYISI ESASLI AMORTİSMAN 3</v>
          </cell>
          <cell r="F65" t="str">
            <v>KONUT SAYISI ESASLI AMORTİSMAN 3</v>
          </cell>
        </row>
        <row r="66">
          <cell r="B66" t="str">
            <v>KONUT SAYISI ESASLI AMORTİSMAN 4</v>
          </cell>
          <cell r="F66" t="str">
            <v>KONUT SAYISI ESASLI AMORTİSMAN 4</v>
          </cell>
        </row>
        <row r="67">
          <cell r="B67" t="str">
            <v>KONUT SAYISI ESASLI AMORTİSMAN 5</v>
          </cell>
          <cell r="F67" t="str">
            <v>KONUT SAYISI ESASLI AMORTİSMAN 5</v>
          </cell>
        </row>
        <row r="69">
          <cell r="D69">
            <v>96000</v>
          </cell>
          <cell r="F69" t="str">
            <v>ASANSÖR GELİRLER</v>
          </cell>
          <cell r="H69">
            <v>0</v>
          </cell>
        </row>
        <row r="71">
          <cell r="C71">
            <v>0</v>
          </cell>
          <cell r="D71">
            <v>96000</v>
          </cell>
          <cell r="G71">
            <v>0</v>
          </cell>
          <cell r="H71">
            <v>0</v>
          </cell>
        </row>
        <row r="72">
          <cell r="B72" t="str">
            <v>ASANSÖR BAKIM SÖZLEŞME GİDERLERİ</v>
          </cell>
          <cell r="D72">
            <v>45000</v>
          </cell>
          <cell r="F72" t="str">
            <v>NAKİT MEVCUDU</v>
          </cell>
        </row>
        <row r="73">
          <cell r="B73" t="str">
            <v>ASANSÖR YILLIK MUAYENE GİDERLERİ</v>
          </cell>
          <cell r="D73">
            <v>5500</v>
          </cell>
          <cell r="F73" t="str">
            <v>KASA</v>
          </cell>
        </row>
        <row r="74">
          <cell r="B74" t="str">
            <v>ASANSÖR YEDEK PARÇA GİDERLERİ</v>
          </cell>
          <cell r="D74">
            <v>5500</v>
          </cell>
          <cell r="F74" t="str">
            <v>ÖDENEN AVANSLAR</v>
          </cell>
        </row>
        <row r="75">
          <cell r="B75" t="str">
            <v>ASANSÖR ELEKTRİK GİDERLERİ</v>
          </cell>
          <cell r="D75">
            <v>40000</v>
          </cell>
        </row>
        <row r="78">
          <cell r="D78">
            <v>35000</v>
          </cell>
          <cell r="H78">
            <v>0</v>
          </cell>
        </row>
        <row r="80">
          <cell r="C80">
            <v>0</v>
          </cell>
          <cell r="D80">
            <v>35000</v>
          </cell>
          <cell r="G80">
            <v>0</v>
          </cell>
          <cell r="H80">
            <v>0</v>
          </cell>
        </row>
        <row r="81">
          <cell r="B81" t="str">
            <v>ASANSÖR AMORTİSMAN 1</v>
          </cell>
          <cell r="D81">
            <v>35000</v>
          </cell>
          <cell r="F81" t="str">
            <v>ASANSÖR AMORTİSMAN 1</v>
          </cell>
        </row>
        <row r="82">
          <cell r="B82" t="str">
            <v>ASANSÖR AMORTİSMAN 2</v>
          </cell>
          <cell r="F82" t="str">
            <v>ASANSÖR AMORTİSMAN 2</v>
          </cell>
        </row>
        <row r="83">
          <cell r="B83" t="str">
            <v>ASANSÖR AMORTİSMAN 3</v>
          </cell>
          <cell r="F83" t="str">
            <v>ASANSÖR AMORTİSMAN 3</v>
          </cell>
        </row>
        <row r="88">
          <cell r="H88">
            <v>0</v>
          </cell>
        </row>
        <row r="91">
          <cell r="C91">
            <v>0</v>
          </cell>
          <cell r="D91">
            <v>6443685.0600000005</v>
          </cell>
        </row>
        <row r="92">
          <cell r="C92">
            <v>629.84000000026754</v>
          </cell>
        </row>
        <row r="93">
          <cell r="C93">
            <v>0</v>
          </cell>
        </row>
        <row r="95">
          <cell r="C95">
            <v>0</v>
          </cell>
          <cell r="D95">
            <v>6444314.9000000004</v>
          </cell>
          <cell r="G95">
            <v>0</v>
          </cell>
          <cell r="H95">
            <v>1248002.8999999999</v>
          </cell>
        </row>
        <row r="96">
          <cell r="C96">
            <v>6444314.9000000004</v>
          </cell>
        </row>
        <row r="97">
          <cell r="C97">
            <v>0</v>
          </cell>
        </row>
        <row r="98">
          <cell r="C98">
            <v>6444314.9000000004</v>
          </cell>
          <cell r="G98">
            <v>6444314.9000000004</v>
          </cell>
        </row>
      </sheetData>
      <sheetData sheetId="1">
        <row r="8">
          <cell r="H8">
            <v>516000</v>
          </cell>
        </row>
        <row r="10">
          <cell r="C10">
            <v>0</v>
          </cell>
          <cell r="D10">
            <v>3939000</v>
          </cell>
          <cell r="G10">
            <v>0</v>
          </cell>
          <cell r="H10">
            <v>516000</v>
          </cell>
        </row>
        <row r="28">
          <cell r="H28">
            <v>641477.28</v>
          </cell>
        </row>
        <row r="30">
          <cell r="D30">
            <v>824798.4</v>
          </cell>
          <cell r="H30">
            <v>641477.28</v>
          </cell>
        </row>
        <row r="31">
          <cell r="C31">
            <v>0</v>
          </cell>
          <cell r="D31">
            <v>824798.4</v>
          </cell>
          <cell r="G31">
            <v>0</v>
          </cell>
          <cell r="H31">
            <v>641477.28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</row>
        <row r="41">
          <cell r="B41" t="str">
            <v>KONUT SAYISINA ESAS GİDERLER</v>
          </cell>
          <cell r="H41">
            <v>90525.62</v>
          </cell>
        </row>
        <row r="42">
          <cell r="C42" t="str">
            <v>EK BÜTÇE</v>
          </cell>
        </row>
        <row r="43">
          <cell r="C43">
            <v>0</v>
          </cell>
          <cell r="D43">
            <v>1548886.6600000001</v>
          </cell>
          <cell r="G43">
            <v>0</v>
          </cell>
          <cell r="H43">
            <v>90525.62</v>
          </cell>
        </row>
        <row r="60">
          <cell r="B60" t="str">
            <v>KONUT SAYININA ESASLI AMORTİSMAN GİDERLER</v>
          </cell>
          <cell r="H60">
            <v>0</v>
          </cell>
        </row>
        <row r="62">
          <cell r="D62">
            <v>0</v>
          </cell>
          <cell r="H62">
            <v>0</v>
          </cell>
        </row>
        <row r="63">
          <cell r="B63" t="str">
            <v>KONUT SAYISI ESASLI AMORTİSMAN 1</v>
          </cell>
          <cell r="C63">
            <v>0</v>
          </cell>
          <cell r="D63">
            <v>0</v>
          </cell>
          <cell r="G63">
            <v>0</v>
          </cell>
          <cell r="H63">
            <v>0</v>
          </cell>
        </row>
        <row r="64">
          <cell r="B64" t="str">
            <v>KONUT SAYISI ESASLI AMORTİSMAN 2</v>
          </cell>
          <cell r="D64">
            <v>0</v>
          </cell>
          <cell r="H64">
            <v>0</v>
          </cell>
        </row>
        <row r="65">
          <cell r="B65" t="str">
            <v>KONUT SAYISI ESASLI AMORTİSMAN 3</v>
          </cell>
          <cell r="D65">
            <v>0</v>
          </cell>
          <cell r="H65">
            <v>0</v>
          </cell>
        </row>
        <row r="66">
          <cell r="B66" t="str">
            <v>KONUT SAYISI ESASLI AMORTİSMAN 4</v>
          </cell>
          <cell r="D66">
            <v>0</v>
          </cell>
          <cell r="H66">
            <v>0</v>
          </cell>
        </row>
        <row r="67">
          <cell r="B67" t="str">
            <v>KONUT SAYISI ESASLI AMORTİSMAN 5</v>
          </cell>
          <cell r="D67">
            <v>0</v>
          </cell>
          <cell r="H67">
            <v>0</v>
          </cell>
        </row>
        <row r="69">
          <cell r="B69" t="str">
            <v>ASANSÖR GİDERLER</v>
          </cell>
          <cell r="H69">
            <v>0</v>
          </cell>
        </row>
        <row r="71">
          <cell r="C71">
            <v>0</v>
          </cell>
          <cell r="D71">
            <v>96000</v>
          </cell>
          <cell r="G71">
            <v>0</v>
          </cell>
          <cell r="H71">
            <v>0</v>
          </cell>
        </row>
        <row r="78">
          <cell r="B78" t="str">
            <v>ASANSÖR AMORTİSMAN GİDERLER</v>
          </cell>
          <cell r="H78">
            <v>0</v>
          </cell>
        </row>
        <row r="80">
          <cell r="D80">
            <v>35000</v>
          </cell>
          <cell r="H80">
            <v>0</v>
          </cell>
        </row>
        <row r="81">
          <cell r="B81" t="str">
            <v>ASANSÖR AMORTİSMAN 1</v>
          </cell>
          <cell r="C81">
            <v>0</v>
          </cell>
          <cell r="D81">
            <v>35000</v>
          </cell>
          <cell r="G81">
            <v>0</v>
          </cell>
          <cell r="H81">
            <v>0</v>
          </cell>
        </row>
        <row r="82">
          <cell r="B82" t="str">
            <v>ASANSÖR AMORTİSMAN 2</v>
          </cell>
          <cell r="C82">
            <v>0</v>
          </cell>
          <cell r="D82">
            <v>0</v>
          </cell>
          <cell r="G82">
            <v>0</v>
          </cell>
          <cell r="H82">
            <v>0</v>
          </cell>
        </row>
        <row r="83">
          <cell r="B83" t="str">
            <v>ASANSÖR AMORTİSMAN 3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</row>
        <row r="92">
          <cell r="B92" t="str">
            <v>TAMA İBLAĞ</v>
          </cell>
        </row>
        <row r="95">
          <cell r="C95">
            <v>0</v>
          </cell>
          <cell r="D95">
            <v>6444314.9000000004</v>
          </cell>
          <cell r="H95">
            <v>1248002.8999999999</v>
          </cell>
        </row>
        <row r="97">
          <cell r="C97">
            <v>0</v>
          </cell>
        </row>
      </sheetData>
      <sheetData sheetId="2">
        <row r="4">
          <cell r="A4" t="str">
            <v>46493 ADA ILGAZLAR SİTESİ 01.07.2023 - 30.06.2024 TARİHLERİ ARASI AİDAT ÖDEME PLANI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3"/>
  <sheetViews>
    <sheetView zoomScale="70" zoomScaleNormal="70" workbookViewId="0">
      <selection activeCell="B1" sqref="B1:H1"/>
    </sheetView>
  </sheetViews>
  <sheetFormatPr baseColWidth="10" defaultColWidth="9.1640625" defaultRowHeight="16"/>
  <cols>
    <col min="1" max="1" width="5.33203125" style="64" bestFit="1" customWidth="1"/>
    <col min="2" max="2" width="60.83203125" style="64" customWidth="1"/>
    <col min="3" max="3" width="0.1640625" style="64" hidden="1" customWidth="1"/>
    <col min="4" max="4" width="22.83203125" style="189" customWidth="1"/>
    <col min="5" max="5" width="2.5" style="64" customWidth="1"/>
    <col min="6" max="6" width="58.5" style="64" customWidth="1"/>
    <col min="7" max="7" width="22.83203125" style="64" customWidth="1"/>
    <col min="8" max="8" width="25.5" style="64" bestFit="1" customWidth="1"/>
    <col min="9" max="9" width="4.5" style="65" bestFit="1" customWidth="1"/>
    <col min="10" max="10" width="15.83203125" style="64" customWidth="1"/>
    <col min="11" max="11" width="20" style="64" bestFit="1" customWidth="1"/>
    <col min="12" max="14" width="15.83203125" style="64" customWidth="1"/>
    <col min="15" max="16384" width="9.1640625" style="64"/>
  </cols>
  <sheetData>
    <row r="1" spans="1:14" ht="45" customHeight="1" thickBot="1">
      <c r="B1" s="289" t="str">
        <f>'[1]BİLGİ GİRİŞİ'!B1:H1</f>
        <v>46493 ADA 01/07/2023 - 30/06/2024 DÖNEM ADA TAHMİNİ İŞLETME BÜTÇESİ</v>
      </c>
      <c r="C1" s="290"/>
      <c r="D1" s="290"/>
      <c r="E1" s="290"/>
      <c r="F1" s="290"/>
      <c r="G1" s="290"/>
      <c r="H1" s="291"/>
    </row>
    <row r="2" spans="1:14" ht="34.5" customHeight="1" thickBot="1">
      <c r="B2" s="295" t="str">
        <f>'[1]BİLGİ GİRİŞİ'!B2:D2</f>
        <v>GİDERLER</v>
      </c>
      <c r="C2" s="296"/>
      <c r="D2" s="297"/>
      <c r="E2" s="66"/>
      <c r="F2" s="308" t="str">
        <f>'[1]BİLGİ GİRİŞİ'!F2:H2</f>
        <v>GELİRLER</v>
      </c>
      <c r="G2" s="309"/>
      <c r="H2" s="310"/>
      <c r="L2" s="67"/>
      <c r="M2" s="67"/>
    </row>
    <row r="3" spans="1:14" ht="26.25" customHeight="1" thickBot="1">
      <c r="B3" s="298"/>
      <c r="C3" s="299"/>
      <c r="D3" s="300"/>
      <c r="E3" s="68"/>
      <c r="F3" s="292" t="str">
        <f>'[1]BİLGİ GİRİŞİ'!F3:F7</f>
        <v>ORTAK GİDER AİDAT GELİRLERİ</v>
      </c>
      <c r="G3" s="69" t="str">
        <f>'[1]BİLGİ GİRİŞİ'!G3</f>
        <v>YIL.TOP. AİDAT</v>
      </c>
      <c r="H3" s="70">
        <f>'[1]BİLGİ GİRİŞİ'!H3</f>
        <v>5196312</v>
      </c>
      <c r="L3" s="67"/>
      <c r="M3" s="71"/>
      <c r="N3" s="71"/>
    </row>
    <row r="4" spans="1:14" ht="26.25" customHeight="1" thickBot="1">
      <c r="B4" s="298"/>
      <c r="C4" s="299"/>
      <c r="D4" s="300"/>
      <c r="E4" s="68"/>
      <c r="F4" s="293"/>
      <c r="G4" s="69" t="str">
        <f>'[1]BİLGİ GİRİŞİ'!G4</f>
        <v>AY.TOP.AİDAT</v>
      </c>
      <c r="H4" s="70">
        <f>'[1]BİLGİ GİRİŞİ'!H4</f>
        <v>433026</v>
      </c>
      <c r="K4" s="71"/>
      <c r="L4" s="67"/>
      <c r="M4" s="71"/>
      <c r="N4" s="71"/>
    </row>
    <row r="5" spans="1:14" ht="20" thickBot="1">
      <c r="B5" s="298"/>
      <c r="C5" s="299"/>
      <c r="D5" s="300"/>
      <c r="E5" s="68"/>
      <c r="F5" s="293"/>
      <c r="G5" s="72" t="str">
        <f>'[1]BİLGİ GİRİŞİ'!G5</f>
        <v>TOPLAM AİDAT</v>
      </c>
      <c r="H5" s="70">
        <f>'[1]BİLGİ GİRİŞİ'!H5</f>
        <v>5196312</v>
      </c>
      <c r="L5" s="67"/>
      <c r="M5" s="71"/>
      <c r="N5" s="71"/>
    </row>
    <row r="6" spans="1:14" ht="24.75" hidden="1" customHeight="1" thickBot="1">
      <c r="B6" s="298"/>
      <c r="C6" s="299"/>
      <c r="D6" s="300"/>
      <c r="E6" s="68"/>
      <c r="F6" s="293"/>
      <c r="G6" s="72" t="str">
        <f>'[1]BİLGİ GİRİŞİ'!G6</f>
        <v>EK AY.TOP.AİDAT</v>
      </c>
      <c r="H6" s="70">
        <f>'[1]BİLGİ GİRİŞİ'!H6</f>
        <v>433026</v>
      </c>
      <c r="K6" s="71" t="s">
        <v>73</v>
      </c>
      <c r="L6" s="67"/>
      <c r="M6" s="71"/>
      <c r="N6" s="71"/>
    </row>
    <row r="7" spans="1:14" ht="18.75" hidden="1" customHeight="1" thickBot="1">
      <c r="B7" s="301"/>
      <c r="C7" s="302"/>
      <c r="D7" s="303"/>
      <c r="E7" s="68"/>
      <c r="F7" s="294"/>
      <c r="G7" s="73" t="s">
        <v>74</v>
      </c>
      <c r="H7" s="70">
        <f>'[1]BİLGİ GİRİŞİ'!H7</f>
        <v>0</v>
      </c>
      <c r="K7" s="71"/>
      <c r="L7" s="67"/>
      <c r="M7" s="71"/>
      <c r="N7" s="71"/>
    </row>
    <row r="8" spans="1:14" ht="24" thickBot="1">
      <c r="A8" s="74"/>
      <c r="B8" s="285" t="s">
        <v>88</v>
      </c>
      <c r="C8" s="286"/>
      <c r="D8" s="70">
        <f>'[1]BİLGİ GİRİŞİ'!D8</f>
        <v>3939000</v>
      </c>
      <c r="E8" s="68"/>
      <c r="F8" s="285" t="s">
        <v>89</v>
      </c>
      <c r="G8" s="286"/>
      <c r="H8" s="75">
        <f>'[1]BİLGİ GİRİŞİ'!H8</f>
        <v>516000</v>
      </c>
    </row>
    <row r="9" spans="1:14" ht="15.75" hidden="1" customHeight="1" thickBot="1">
      <c r="A9" s="74"/>
      <c r="B9" s="283" t="s">
        <v>75</v>
      </c>
      <c r="C9" s="75" t="s">
        <v>35</v>
      </c>
      <c r="D9" s="76" t="s">
        <v>30</v>
      </c>
      <c r="E9" s="68"/>
      <c r="F9" s="281" t="s">
        <v>75</v>
      </c>
      <c r="G9" s="78" t="s">
        <v>35</v>
      </c>
      <c r="H9" s="75" t="s">
        <v>30</v>
      </c>
    </row>
    <row r="10" spans="1:14" ht="15.75" customHeight="1" thickBot="1">
      <c r="A10" s="74"/>
      <c r="B10" s="284"/>
      <c r="C10" s="77">
        <f>'[1]BİLGİ GİRİŞİ'!C10</f>
        <v>0</v>
      </c>
      <c r="D10" s="75">
        <f>'[1]BİLGİ GİRİŞİ'!D10</f>
        <v>3939000</v>
      </c>
      <c r="E10" s="68"/>
      <c r="F10" s="284"/>
      <c r="G10" s="79">
        <f>'[1]BİLGİ GİRİŞİ'!G10</f>
        <v>0</v>
      </c>
      <c r="H10" s="77">
        <f>'[1]BİLGİ GİRİŞİ'!H10</f>
        <v>516000</v>
      </c>
    </row>
    <row r="11" spans="1:14" ht="15.75" customHeight="1">
      <c r="A11" s="74"/>
      <c r="B11" s="80" t="str">
        <f>'[1]BİLGİ GİRİŞİ'!B11</f>
        <v>ISI MERKEZİ YAKIT GİDERLERİ</v>
      </c>
      <c r="C11" s="81">
        <f>'[1]BİLGİ GİRİŞİ'!C11</f>
        <v>0</v>
      </c>
      <c r="D11" s="82">
        <f>'[1]BİLGİ GİRİŞİ'!D11</f>
        <v>3100000</v>
      </c>
      <c r="E11" s="83"/>
      <c r="F11" s="84" t="str">
        <f>'[1]BİLGİ GİRİŞİ'!F11</f>
        <v>NAKİT MEVCUDU</v>
      </c>
      <c r="G11" s="85">
        <f>'[1]BİLGİ GİRİŞİ'!G11</f>
        <v>0</v>
      </c>
      <c r="H11" s="86">
        <f>'[1]BİLGİ GİRİŞİ'!H11</f>
        <v>5000</v>
      </c>
    </row>
    <row r="12" spans="1:14" ht="15.75" customHeight="1">
      <c r="A12" s="74"/>
      <c r="B12" s="87" t="str">
        <f>'[1]BİLGİ GİRİŞİ'!B12</f>
        <v>ELEKTRİK GİDERLERİ</v>
      </c>
      <c r="C12" s="88">
        <f>'[1]BİLGİ GİRİŞİ'!C12</f>
        <v>0</v>
      </c>
      <c r="D12" s="89">
        <f>'[1]BİLGİ GİRİŞİ'!D12</f>
        <v>450000</v>
      </c>
      <c r="E12" s="83"/>
      <c r="F12" s="90" t="str">
        <f>'[1]BİLGİ GİRİŞİ'!F12</f>
        <v>AİDAT ALACAĞI</v>
      </c>
      <c r="G12" s="91">
        <f>'[1]BİLGİ GİRİŞİ'!G12</f>
        <v>0</v>
      </c>
      <c r="H12" s="92">
        <f>'[1]BİLGİ GİRİŞİ'!H12</f>
        <v>10000</v>
      </c>
    </row>
    <row r="13" spans="1:14" ht="15.75" customHeight="1">
      <c r="A13" s="74"/>
      <c r="B13" s="87" t="str">
        <f>'[1]BİLGİ GİRİŞİ'!B13</f>
        <v>SU GİDERLERİ</v>
      </c>
      <c r="C13" s="88">
        <f>'[1]BİLGİ GİRİŞİ'!C13</f>
        <v>0</v>
      </c>
      <c r="D13" s="89">
        <f>'[1]BİLGİ GİRİŞİ'!D13</f>
        <v>55000</v>
      </c>
      <c r="E13" s="83"/>
      <c r="F13" s="90" t="str">
        <f>'[1]BİLGİ GİRİŞİ'!F13</f>
        <v>KASA</v>
      </c>
      <c r="G13" s="91">
        <f>'[1]BİLGİ GİRİŞİ'!G13</f>
        <v>0</v>
      </c>
      <c r="H13" s="92">
        <f>'[1]BİLGİ GİRİŞİ'!H13</f>
        <v>0</v>
      </c>
    </row>
    <row r="14" spans="1:14" ht="15.75" customHeight="1">
      <c r="A14" s="74"/>
      <c r="B14" s="87" t="str">
        <f>'[1]BİLGİ GİRİŞİ'!B14</f>
        <v>SİGORTO GİDERLERİ</v>
      </c>
      <c r="C14" s="88">
        <f>'[1]BİLGİ GİRİŞİ'!C14</f>
        <v>0</v>
      </c>
      <c r="D14" s="89">
        <f>'[1]BİLGİ GİRİŞİ'!D14</f>
        <v>20000</v>
      </c>
      <c r="E14" s="83"/>
      <c r="F14" s="90" t="str">
        <f>'[1]BİLGİ GİRİŞİ'!F14</f>
        <v>ÖDENEN AVANSLAR</v>
      </c>
      <c r="G14" s="91">
        <f>'[1]BİLGİ GİRİŞİ'!G14</f>
        <v>0</v>
      </c>
      <c r="H14" s="92">
        <f>'[1]BİLGİ GİRİŞİ'!H14</f>
        <v>0</v>
      </c>
      <c r="K14" s="93"/>
      <c r="M14" s="93"/>
    </row>
    <row r="15" spans="1:14" ht="15.75" customHeight="1">
      <c r="A15" s="74"/>
      <c r="B15" s="87" t="str">
        <f>'[1]BİLGİ GİRİŞİ'!B15</f>
        <v>MAKİNE PARKI BAKIM,ONARIM ve YEDEK PAR.GİD.</v>
      </c>
      <c r="C15" s="88">
        <f>'[1]BİLGİ GİRİŞİ'!C15</f>
        <v>0</v>
      </c>
      <c r="D15" s="89">
        <f>'[1]BİLGİ GİRİŞİ'!D15</f>
        <v>75000</v>
      </c>
      <c r="E15" s="83"/>
      <c r="F15" s="90" t="str">
        <f>'[1]BİLGİ GİRİŞİ'!F15</f>
        <v>BANKA FAİZ GELİRLERİ</v>
      </c>
      <c r="G15" s="91">
        <f>'[1]BİLGİ GİRİŞİ'!G15</f>
        <v>0</v>
      </c>
      <c r="H15" s="92">
        <f>'[1]BİLGİ GİRİŞİ'!H15</f>
        <v>1000</v>
      </c>
      <c r="J15" s="94"/>
      <c r="L15" s="94"/>
      <c r="N15" s="94"/>
    </row>
    <row r="16" spans="1:14" ht="15.75" customHeight="1">
      <c r="A16" s="74"/>
      <c r="B16" s="87" t="str">
        <f>'[1]BİLGİ GİRİŞİ'!B16</f>
        <v>ÇEVRE ve TEMİZLİK GİDERLERİ</v>
      </c>
      <c r="C16" s="88">
        <f>'[1]BİLGİ GİRİŞİ'!C16</f>
        <v>0</v>
      </c>
      <c r="D16" s="89">
        <f>'[1]BİLGİ GİRİŞİ'!D16</f>
        <v>70000</v>
      </c>
      <c r="E16" s="83"/>
      <c r="F16" s="90" t="str">
        <f>'[1]BİLGİ GİRİŞİ'!F16</f>
        <v>ISI MERKEZİ YAKIT</v>
      </c>
      <c r="G16" s="91"/>
      <c r="H16" s="92">
        <f>'[1]BİLGİ GİRİŞİ'!H16</f>
        <v>500000</v>
      </c>
      <c r="J16" s="94"/>
      <c r="L16" s="94"/>
      <c r="N16" s="94"/>
    </row>
    <row r="17" spans="1:14" ht="15.75" customHeight="1">
      <c r="A17" s="74"/>
      <c r="B17" s="87" t="str">
        <f>'[1]BİLGİ GİRİŞİ'!B17</f>
        <v>YÖNETİM BÜRO GİDERLERİ</v>
      </c>
      <c r="C17" s="88">
        <f>'[1]BİLGİ GİRİŞİ'!C17</f>
        <v>0</v>
      </c>
      <c r="D17" s="89">
        <f>'[1]BİLGİ GİRİŞİ'!D17</f>
        <v>4000</v>
      </c>
      <c r="E17" s="83"/>
      <c r="F17" s="90"/>
      <c r="G17" s="91"/>
      <c r="H17" s="92"/>
      <c r="J17" s="94"/>
      <c r="L17" s="94"/>
      <c r="N17" s="94"/>
    </row>
    <row r="18" spans="1:14" ht="15.75" customHeight="1">
      <c r="A18" s="74"/>
      <c r="B18" s="87" t="str">
        <f>'[1]BİLGİ GİRİŞİ'!B18</f>
        <v>TAMİR BAKIM ve YEDEK PARÇA GİDERLERİ</v>
      </c>
      <c r="C18" s="88">
        <f>'[1]BİLGİ GİRİŞİ'!C18</f>
        <v>0</v>
      </c>
      <c r="D18" s="89">
        <f>'[1]BİLGİ GİRİŞİ'!D18</f>
        <v>75000</v>
      </c>
      <c r="E18" s="83"/>
      <c r="F18" s="90"/>
      <c r="G18" s="91"/>
      <c r="H18" s="92"/>
      <c r="J18" s="94"/>
      <c r="L18" s="94"/>
      <c r="N18" s="94"/>
    </row>
    <row r="19" spans="1:14" ht="15.75" customHeight="1">
      <c r="A19" s="74"/>
      <c r="B19" s="87" t="str">
        <f>'[1]BİLGİ GİRİŞİ'!B19</f>
        <v>TEMSİL GİDERLERİ</v>
      </c>
      <c r="C19" s="88">
        <f>'[1]BİLGİ GİRİŞİ'!C19</f>
        <v>0</v>
      </c>
      <c r="D19" s="89">
        <f>'[1]BİLGİ GİRİŞİ'!D19</f>
        <v>4000</v>
      </c>
      <c r="E19" s="83"/>
      <c r="F19" s="90"/>
      <c r="G19" s="91"/>
      <c r="H19" s="92"/>
    </row>
    <row r="20" spans="1:14" ht="15.75" customHeight="1">
      <c r="A20" s="74"/>
      <c r="B20" s="87" t="str">
        <f>'[1]BİLGİ GİRİŞİ'!B20</f>
        <v>DİĞER GİDERLER</v>
      </c>
      <c r="C20" s="88">
        <f>'[1]BİLGİ GİRİŞİ'!C20</f>
        <v>0</v>
      </c>
      <c r="D20" s="89">
        <f>'[1]BİLGİ GİRİŞİ'!D20</f>
        <v>80000</v>
      </c>
      <c r="E20" s="83"/>
      <c r="F20" s="90"/>
      <c r="G20" s="91"/>
      <c r="H20" s="92"/>
    </row>
    <row r="21" spans="1:14" ht="15.75" customHeight="1">
      <c r="A21" s="74"/>
      <c r="B21" s="87" t="str">
        <f>'[1]BİLGİ GİRİŞİ'!B21</f>
        <v>BANKA FAİZ GİDERLERİ</v>
      </c>
      <c r="C21" s="88">
        <f>'[1]BİLGİ GİRİŞİ'!C21</f>
        <v>0</v>
      </c>
      <c r="D21" s="89">
        <f>'[1]BİLGİ GİRİŞİ'!D21</f>
        <v>6000</v>
      </c>
      <c r="E21" s="83"/>
      <c r="F21" s="90"/>
      <c r="G21" s="91"/>
      <c r="H21" s="92"/>
    </row>
    <row r="22" spans="1:14" ht="15.75" customHeight="1">
      <c r="A22" s="74"/>
      <c r="B22" s="87"/>
      <c r="C22" s="88"/>
      <c r="D22" s="89"/>
      <c r="E22" s="83"/>
      <c r="F22" s="90"/>
      <c r="G22" s="91"/>
      <c r="H22" s="92"/>
    </row>
    <row r="23" spans="1:14" ht="15.75" customHeight="1">
      <c r="A23" s="74"/>
      <c r="B23" s="87"/>
      <c r="C23" s="88"/>
      <c r="D23" s="89"/>
      <c r="E23" s="83"/>
      <c r="F23" s="90"/>
      <c r="G23" s="91"/>
      <c r="H23" s="92"/>
    </row>
    <row r="24" spans="1:14" ht="15.75" customHeight="1">
      <c r="A24" s="74"/>
      <c r="B24" s="87"/>
      <c r="C24" s="88"/>
      <c r="D24" s="89"/>
      <c r="E24" s="83"/>
      <c r="F24" s="90"/>
      <c r="G24" s="91"/>
      <c r="H24" s="92"/>
    </row>
    <row r="25" spans="1:14" ht="15.75" customHeight="1">
      <c r="A25" s="74"/>
      <c r="B25" s="87"/>
      <c r="C25" s="88"/>
      <c r="D25" s="89"/>
      <c r="E25" s="83"/>
      <c r="F25" s="90"/>
      <c r="G25" s="91"/>
      <c r="H25" s="92"/>
    </row>
    <row r="26" spans="1:14" ht="15.75" customHeight="1">
      <c r="A26" s="74"/>
      <c r="B26" s="87"/>
      <c r="C26" s="88"/>
      <c r="D26" s="89"/>
      <c r="E26" s="83"/>
      <c r="F26" s="90"/>
      <c r="G26" s="91"/>
      <c r="H26" s="92"/>
    </row>
    <row r="27" spans="1:14" ht="15.75" customHeight="1" thickBot="1">
      <c r="A27" s="74"/>
      <c r="B27" s="95"/>
      <c r="C27" s="96"/>
      <c r="D27" s="97"/>
      <c r="E27" s="68"/>
      <c r="F27" s="98"/>
      <c r="G27" s="99"/>
      <c r="H27" s="100"/>
    </row>
    <row r="28" spans="1:14" ht="22.5" customHeight="1" thickBot="1">
      <c r="A28" s="74"/>
      <c r="B28" s="306" t="s">
        <v>90</v>
      </c>
      <c r="C28" s="307"/>
      <c r="D28" s="102">
        <f>C30+D30</f>
        <v>824798.4</v>
      </c>
      <c r="E28" s="83"/>
      <c r="F28" s="287" t="s">
        <v>91</v>
      </c>
      <c r="G28" s="288"/>
      <c r="H28" s="102">
        <f>'[1]BİLGİ GİRİŞİ'!H28</f>
        <v>641477.28</v>
      </c>
    </row>
    <row r="29" spans="1:14" ht="0.75" customHeight="1" thickBot="1">
      <c r="A29" s="74"/>
      <c r="B29" s="281" t="s">
        <v>75</v>
      </c>
      <c r="C29" s="75" t="s">
        <v>35</v>
      </c>
      <c r="D29" s="105" t="s">
        <v>30</v>
      </c>
      <c r="E29" s="83"/>
      <c r="F29" s="281" t="s">
        <v>75</v>
      </c>
      <c r="G29" s="78" t="s">
        <v>35</v>
      </c>
      <c r="H29" s="106" t="s">
        <v>30</v>
      </c>
    </row>
    <row r="30" spans="1:14" ht="19" thickBot="1">
      <c r="A30" s="74"/>
      <c r="B30" s="282"/>
      <c r="C30" s="77">
        <f>'[1]BİLGİ GİRİŞİ'!C30</f>
        <v>0</v>
      </c>
      <c r="D30" s="76">
        <f>SUM(D31:D38)</f>
        <v>824798.4</v>
      </c>
      <c r="E30" s="83"/>
      <c r="F30" s="282"/>
      <c r="G30" s="79">
        <f>'[1]BİLGİ GİRİŞİ'!G30</f>
        <v>0</v>
      </c>
      <c r="H30" s="77">
        <f>'[1]BİLGİ GİRİŞİ'!H30</f>
        <v>641477.28</v>
      </c>
    </row>
    <row r="31" spans="1:14" ht="19" thickBot="1">
      <c r="A31" s="74"/>
      <c r="B31" s="80" t="str">
        <f>'[1]BİLGİ GİRİŞİ'!B31</f>
        <v>m2 PAYLI AMORTİSMAN 1</v>
      </c>
      <c r="C31" s="108">
        <f>'[1]BİLGİ GİRİŞİ'!C31</f>
        <v>0</v>
      </c>
      <c r="D31" s="82">
        <f>'[1]BİLGİ GİRİŞİ'!D31</f>
        <v>824798.4</v>
      </c>
      <c r="E31" s="83"/>
      <c r="F31" s="84" t="str">
        <f>'[1]BİLGİ GİRİŞİ'!F31</f>
        <v>m2 PAYLI AMORTİSMAN 1</v>
      </c>
      <c r="G31" s="85">
        <f>'[1]BİLGİ GİRİŞİ'!G31</f>
        <v>0</v>
      </c>
      <c r="H31" s="86">
        <f>'[1]BİLGİ GİRİŞİ'!H31</f>
        <v>641477.28</v>
      </c>
    </row>
    <row r="32" spans="1:14" ht="19" hidden="1" thickBot="1">
      <c r="A32" s="74"/>
      <c r="B32" s="90" t="str">
        <f>'[1]BİLGİ GİRİŞİ'!B32</f>
        <v>m2 PAYLI AMORTİSMAN 2</v>
      </c>
      <c r="C32" s="109">
        <f>'[1]BİLGİ GİRİŞİ'!C32</f>
        <v>0</v>
      </c>
      <c r="D32" s="110">
        <f>'[1]BİLGİ GİRİŞİ'!D32</f>
        <v>0</v>
      </c>
      <c r="E32" s="83"/>
      <c r="F32" s="111" t="str">
        <f>'[1]BİLGİ GİRİŞİ'!F32</f>
        <v>m2 PAYLI AMORTİSMAN 2</v>
      </c>
      <c r="G32" s="112">
        <f>'[1]BİLGİ GİRİŞİ'!G32</f>
        <v>0</v>
      </c>
      <c r="H32" s="113">
        <f>'[1]BİLGİ GİRİŞİ'!H32</f>
        <v>0</v>
      </c>
    </row>
    <row r="33" spans="1:14" ht="19" hidden="1" thickBot="1">
      <c r="A33" s="74"/>
      <c r="B33" s="90" t="str">
        <f>'[1]BİLGİ GİRİŞİ'!B33</f>
        <v>m2 PAYLI AMORTİSMAN 3</v>
      </c>
      <c r="C33" s="109">
        <f>'[1]BİLGİ GİRİŞİ'!C33</f>
        <v>0</v>
      </c>
      <c r="D33" s="110">
        <f>'[1]BİLGİ GİRİŞİ'!D33</f>
        <v>0</v>
      </c>
      <c r="E33" s="83"/>
      <c r="F33" s="111" t="str">
        <f>'[1]BİLGİ GİRİŞİ'!F33</f>
        <v>m2 PAYLI AMORTİSMAN 3</v>
      </c>
      <c r="G33" s="112">
        <f>'[1]BİLGİ GİRİŞİ'!G33</f>
        <v>0</v>
      </c>
      <c r="H33" s="113">
        <f>'[1]BİLGİ GİRİŞİ'!H33</f>
        <v>0</v>
      </c>
    </row>
    <row r="34" spans="1:14" ht="19" hidden="1" thickBot="1">
      <c r="A34" s="74"/>
      <c r="B34" s="90" t="str">
        <f>'[1]BİLGİ GİRİŞİ'!B34</f>
        <v>m2 PAYLI AMORTİSMAN 4</v>
      </c>
      <c r="C34" s="109">
        <f>'[1]BİLGİ GİRİŞİ'!C34</f>
        <v>0</v>
      </c>
      <c r="D34" s="110">
        <f>'[1]BİLGİ GİRİŞİ'!D34</f>
        <v>0</v>
      </c>
      <c r="E34" s="83"/>
      <c r="F34" s="111" t="str">
        <f>'[1]BİLGİ GİRİŞİ'!F34</f>
        <v>m2 PAYLI AMORTİSMAN 4</v>
      </c>
      <c r="G34" s="112">
        <f>'[1]BİLGİ GİRİŞİ'!G34</f>
        <v>0</v>
      </c>
      <c r="H34" s="113">
        <f>'[1]BİLGİ GİRİŞİ'!H34</f>
        <v>0</v>
      </c>
    </row>
    <row r="35" spans="1:14" ht="19" hidden="1" thickBot="1">
      <c r="A35" s="74"/>
      <c r="B35" s="90" t="str">
        <f>'[1]BİLGİ GİRİŞİ'!B35</f>
        <v>m2 PAYLI AMORTİSMAN 5</v>
      </c>
      <c r="C35" s="109">
        <f>'[1]BİLGİ GİRİŞİ'!C35</f>
        <v>0</v>
      </c>
      <c r="D35" s="110">
        <f>'[1]BİLGİ GİRİŞİ'!D35</f>
        <v>0</v>
      </c>
      <c r="E35" s="83"/>
      <c r="F35" s="111" t="str">
        <f>'[1]BİLGİ GİRİŞİ'!F35</f>
        <v>m2 PAYLI AMORTİSMAN 5</v>
      </c>
      <c r="G35" s="112">
        <f>'[1]BİLGİ GİRİŞİ'!G35</f>
        <v>0</v>
      </c>
      <c r="H35" s="113">
        <f>'[1]BİLGİ GİRİŞİ'!H35</f>
        <v>0</v>
      </c>
    </row>
    <row r="36" spans="1:14" ht="19" thickBot="1">
      <c r="A36" s="74"/>
      <c r="B36" s="87"/>
      <c r="C36" s="114"/>
      <c r="D36" s="89"/>
      <c r="E36" s="83"/>
      <c r="F36" s="115" t="s">
        <v>76</v>
      </c>
      <c r="G36" s="116"/>
      <c r="H36" s="117"/>
      <c r="J36" s="94"/>
      <c r="L36" s="94"/>
      <c r="N36" s="94"/>
    </row>
    <row r="37" spans="1:14" ht="18">
      <c r="A37" s="74"/>
      <c r="B37" s="87"/>
      <c r="C37" s="114"/>
      <c r="D37" s="89"/>
      <c r="E37" s="83"/>
      <c r="F37" s="118" t="str">
        <f>'[1]BİLGİ GİRİŞİ'!F37</f>
        <v>Yakıt Stoğu 354 m3</v>
      </c>
      <c r="G37" s="119"/>
      <c r="H37" s="120"/>
      <c r="J37" s="94"/>
      <c r="L37" s="94"/>
      <c r="N37" s="94"/>
    </row>
    <row r="38" spans="1:14" ht="19" thickBot="1">
      <c r="A38" s="74"/>
      <c r="B38" s="121"/>
      <c r="C38" s="122"/>
      <c r="D38" s="123"/>
      <c r="E38" s="83"/>
      <c r="F38" s="124"/>
      <c r="G38" s="125"/>
      <c r="H38" s="126"/>
      <c r="J38" s="94"/>
      <c r="L38" s="94"/>
      <c r="N38" s="94"/>
    </row>
    <row r="39" spans="1:14" ht="16.5" customHeight="1">
      <c r="A39" s="74"/>
      <c r="B39" s="127" t="s">
        <v>73</v>
      </c>
      <c r="C39" s="83"/>
      <c r="D39" s="128"/>
      <c r="E39" s="83"/>
      <c r="F39" s="83"/>
      <c r="G39" s="83"/>
      <c r="H39" s="129"/>
    </row>
    <row r="40" spans="1:14" ht="19" thickBot="1">
      <c r="A40" s="74"/>
      <c r="B40" s="127" t="s">
        <v>73</v>
      </c>
      <c r="C40" s="83"/>
      <c r="D40" s="128"/>
      <c r="E40" s="83"/>
      <c r="F40" s="83"/>
      <c r="G40" s="83"/>
      <c r="H40" s="129"/>
    </row>
    <row r="41" spans="1:14" ht="17.25" customHeight="1" thickBot="1">
      <c r="A41" s="74"/>
      <c r="B41" s="285" t="s">
        <v>77</v>
      </c>
      <c r="C41" s="286"/>
      <c r="D41" s="77">
        <f>'[1]BİLGİ GİRİŞİ'!D41</f>
        <v>1548886.6600000001</v>
      </c>
      <c r="E41" s="83"/>
      <c r="F41" s="285" t="s">
        <v>78</v>
      </c>
      <c r="G41" s="286"/>
      <c r="H41" s="75">
        <f>'[1]BİLGİ GİRİŞİ'!H41</f>
        <v>90525.62</v>
      </c>
      <c r="K41" s="93"/>
      <c r="M41" s="93"/>
    </row>
    <row r="42" spans="1:14" ht="19" hidden="1" thickBot="1">
      <c r="A42" s="74"/>
      <c r="B42" s="283" t="s">
        <v>75</v>
      </c>
      <c r="C42" s="75" t="s">
        <v>35</v>
      </c>
      <c r="D42" s="76" t="s">
        <v>30</v>
      </c>
      <c r="E42" s="83"/>
      <c r="F42" s="283" t="s">
        <v>75</v>
      </c>
      <c r="G42" s="78" t="s">
        <v>35</v>
      </c>
      <c r="H42" s="105" t="s">
        <v>30</v>
      </c>
      <c r="K42" s="93"/>
      <c r="M42" s="93"/>
    </row>
    <row r="43" spans="1:14" ht="19" thickBot="1">
      <c r="A43" s="74"/>
      <c r="B43" s="284"/>
      <c r="C43" s="77">
        <f>'[1]BİLGİ GİRİŞİ'!C43</f>
        <v>0</v>
      </c>
      <c r="D43" s="75">
        <f>'[1]BİLGİ GİRİŞİ'!D43</f>
        <v>1548886.6600000001</v>
      </c>
      <c r="E43" s="83"/>
      <c r="F43" s="284"/>
      <c r="G43" s="79">
        <f>'[1]BİLGİ GİRİŞİ'!G43</f>
        <v>0</v>
      </c>
      <c r="H43" s="77">
        <f>'[1]BİLGİ GİRİŞİ'!H43</f>
        <v>90525.62</v>
      </c>
      <c r="K43" s="93"/>
      <c r="M43" s="93"/>
    </row>
    <row r="44" spans="1:14" ht="18">
      <c r="A44" s="74"/>
      <c r="B44" s="80" t="str">
        <f>'[1]BİLGİ GİRİŞİ'!B44</f>
        <v>TOPLU YAPI YÖNETİMİ KATILIM PAYI</v>
      </c>
      <c r="C44" s="130">
        <f>'[1]BİLGİ GİRİŞİ'!C44</f>
        <v>0</v>
      </c>
      <c r="D44" s="131">
        <f>'[1]BİLGİ GİRİŞİ'!D44</f>
        <v>213886.66</v>
      </c>
      <c r="E44" s="83"/>
      <c r="F44" s="84" t="str">
        <f>'[1]BİLGİ GİRİŞİ'!F44</f>
        <v>NAKİT MEVCUDU</v>
      </c>
      <c r="G44" s="85">
        <f>'[1]BİLGİ GİRİŞİ'!G44</f>
        <v>0</v>
      </c>
      <c r="H44" s="86">
        <f>'[1]BİLGİ GİRİŞİ'!H44</f>
        <v>1000</v>
      </c>
      <c r="J44" s="94"/>
      <c r="L44" s="94"/>
      <c r="N44" s="94"/>
    </row>
    <row r="45" spans="1:14" ht="14.25" customHeight="1">
      <c r="A45" s="74"/>
      <c r="B45" s="87" t="str">
        <f>'[1]BİLGİ GİRİŞİ'!B45</f>
        <v>ADA YÖNETİM KURULU HUZUR HAKKI GİDERLERİ</v>
      </c>
      <c r="C45" s="132">
        <f>'[1]BİLGİ GİRİŞİ'!C45</f>
        <v>0</v>
      </c>
      <c r="D45" s="110">
        <f>'[1]BİLGİ GİRİŞİ'!D45</f>
        <v>150000</v>
      </c>
      <c r="E45" s="83"/>
      <c r="F45" s="90" t="str">
        <f>'[1]BİLGİ GİRİŞİ'!F45</f>
        <v>KİRA GELİR</v>
      </c>
      <c r="G45" s="91">
        <f>'[1]BİLGİ GİRİŞİ'!G45</f>
        <v>0</v>
      </c>
      <c r="H45" s="92">
        <f>'[1]BİLGİ GİRİŞİ'!H45</f>
        <v>50000</v>
      </c>
      <c r="J45" s="94"/>
      <c r="L45" s="94"/>
      <c r="N45" s="94"/>
    </row>
    <row r="46" spans="1:14" ht="18">
      <c r="A46" s="74"/>
      <c r="B46" s="87" t="str">
        <f>'[1]BİLGİ GİRİŞİ'!B46</f>
        <v>ADA DENETİM KURULU HUZUR HAKKI GİDERLERİ</v>
      </c>
      <c r="C46" s="132">
        <f>'[1]BİLGİ GİRİŞİ'!C46</f>
        <v>0</v>
      </c>
      <c r="D46" s="110">
        <f>'[1]BİLGİ GİRİŞİ'!D46</f>
        <v>30000</v>
      </c>
      <c r="E46" s="83"/>
      <c r="F46" s="90" t="str">
        <f>'[1]BİLGİ GİRİŞİ'!F46</f>
        <v>KASA</v>
      </c>
      <c r="G46" s="91">
        <f>'[1]BİLGİ GİRİŞİ'!G46</f>
        <v>0</v>
      </c>
      <c r="H46" s="92">
        <f>'[1]BİLGİ GİRİŞİ'!H46</f>
        <v>0</v>
      </c>
      <c r="J46" s="94"/>
      <c r="L46" s="94"/>
      <c r="N46" s="94"/>
    </row>
    <row r="47" spans="1:14" ht="18">
      <c r="A47" s="74"/>
      <c r="B47" s="87" t="str">
        <f>'[1]BİLGİ GİRİŞİ'!B47</f>
        <v>TEBLİGAT GİDERLERİ</v>
      </c>
      <c r="C47" s="132">
        <f>'[1]BİLGİ GİRİŞİ'!C47</f>
        <v>0</v>
      </c>
      <c r="D47" s="110">
        <f>'[1]BİLGİ GİRİŞİ'!D47</f>
        <v>15000</v>
      </c>
      <c r="E47" s="83"/>
      <c r="F47" s="90" t="str">
        <f>'[1]BİLGİ GİRİŞİ'!F47</f>
        <v>KİRA GELİR</v>
      </c>
      <c r="G47" s="91">
        <f>'[1]BİLGİ GİRİŞİ'!G47</f>
        <v>0</v>
      </c>
      <c r="H47" s="92">
        <f>'[1]BİLGİ GİRİŞİ'!H47</f>
        <v>0</v>
      </c>
      <c r="J47" s="94"/>
      <c r="L47" s="94"/>
      <c r="N47" s="94"/>
    </row>
    <row r="48" spans="1:14" ht="18">
      <c r="A48" s="74"/>
      <c r="B48" s="87" t="str">
        <f>'[1]BİLGİ GİRİŞİ'!B48</f>
        <v>ADA GÖREVLİLERİ ÜCRET GİDERLERİ</v>
      </c>
      <c r="C48" s="132">
        <f>'[1]BİLGİ GİRİŞİ'!C48</f>
        <v>0</v>
      </c>
      <c r="D48" s="110">
        <f>'[1]BİLGİ GİRİŞİ'!D48</f>
        <v>900000</v>
      </c>
      <c r="E48" s="83"/>
      <c r="F48" s="90" t="str">
        <f>'[1]BİLGİ GİRİŞİ'!F48</f>
        <v>ÖDENEN AVANSLAR</v>
      </c>
      <c r="G48" s="91">
        <f>'[1]BİLGİ GİRİŞİ'!G48</f>
        <v>0</v>
      </c>
      <c r="H48" s="92">
        <f>'[1]BİLGİ GİRİŞİ'!H48</f>
        <v>0</v>
      </c>
    </row>
    <row r="49" spans="1:14" ht="18">
      <c r="A49" s="74"/>
      <c r="B49" s="87" t="str">
        <f>'[1]BİLGİ GİRİŞİ'!B49</f>
        <v>ADA GÖREVLİLERİ KIDEM TAZMİNAT FONU GİD.</v>
      </c>
      <c r="C49" s="132">
        <f>'[1]BİLGİ GİRİŞİ'!C49</f>
        <v>0</v>
      </c>
      <c r="D49" s="110">
        <f>'[1]BİLGİ GİRİŞİ'!D49</f>
        <v>240000</v>
      </c>
      <c r="E49" s="83"/>
      <c r="F49" s="90" t="str">
        <f>'[1]BİLGİ GİRİŞİ'!F49</f>
        <v>KIDEM TAZ.MEVCUDU</v>
      </c>
      <c r="G49" s="91">
        <f>'[1]BİLGİ GİRİŞİ'!G49</f>
        <v>0</v>
      </c>
      <c r="H49" s="92">
        <f>'[1]BİLGİ GİRİŞİ'!H49</f>
        <v>39525.620000000003</v>
      </c>
    </row>
    <row r="50" spans="1:14" ht="18">
      <c r="A50" s="74"/>
      <c r="B50" s="87"/>
      <c r="C50" s="132"/>
      <c r="D50" s="110"/>
      <c r="E50" s="83"/>
      <c r="F50" s="90"/>
      <c r="G50" s="91"/>
      <c r="H50" s="92"/>
    </row>
    <row r="51" spans="1:14" ht="18">
      <c r="A51" s="74"/>
      <c r="B51" s="87"/>
      <c r="C51" s="132"/>
      <c r="D51" s="110"/>
      <c r="E51" s="83"/>
      <c r="F51" s="90"/>
      <c r="G51" s="91"/>
      <c r="H51" s="92"/>
    </row>
    <row r="52" spans="1:14" ht="18">
      <c r="A52" s="74"/>
      <c r="B52" s="87"/>
      <c r="C52" s="132"/>
      <c r="D52" s="110"/>
      <c r="E52" s="83"/>
      <c r="F52" s="90"/>
      <c r="G52" s="91"/>
      <c r="H52" s="92"/>
    </row>
    <row r="53" spans="1:14" ht="18">
      <c r="A53" s="74"/>
      <c r="B53" s="87"/>
      <c r="C53" s="132"/>
      <c r="D53" s="110"/>
      <c r="E53" s="83"/>
      <c r="F53" s="90"/>
      <c r="G53" s="91"/>
      <c r="H53" s="92"/>
    </row>
    <row r="54" spans="1:14" ht="18">
      <c r="A54" s="74"/>
      <c r="B54" s="87"/>
      <c r="C54" s="132"/>
      <c r="D54" s="110"/>
      <c r="E54" s="83"/>
      <c r="F54" s="90"/>
      <c r="G54" s="91"/>
      <c r="H54" s="92"/>
    </row>
    <row r="55" spans="1:14" ht="18">
      <c r="A55" s="74"/>
      <c r="B55" s="87"/>
      <c r="C55" s="132"/>
      <c r="D55" s="110"/>
      <c r="E55" s="83"/>
      <c r="F55" s="90"/>
      <c r="G55" s="91"/>
      <c r="H55" s="92"/>
    </row>
    <row r="56" spans="1:14" ht="18">
      <c r="A56" s="74"/>
      <c r="B56" s="87"/>
      <c r="C56" s="132"/>
      <c r="D56" s="110"/>
      <c r="E56" s="83"/>
      <c r="F56" s="90"/>
      <c r="G56" s="91"/>
      <c r="H56" s="92"/>
    </row>
    <row r="57" spans="1:14" ht="18">
      <c r="A57" s="74"/>
      <c r="B57" s="87"/>
      <c r="C57" s="132"/>
      <c r="D57" s="110"/>
      <c r="E57" s="83"/>
      <c r="F57" s="90"/>
      <c r="G57" s="91"/>
      <c r="H57" s="92"/>
    </row>
    <row r="58" spans="1:14" ht="18">
      <c r="A58" s="74"/>
      <c r="B58" s="87"/>
      <c r="C58" s="132"/>
      <c r="D58" s="110"/>
      <c r="E58" s="83"/>
      <c r="F58" s="90"/>
      <c r="G58" s="91"/>
      <c r="H58" s="92"/>
    </row>
    <row r="59" spans="1:14" ht="19" thickBot="1">
      <c r="A59" s="74"/>
      <c r="B59" s="121"/>
      <c r="C59" s="133"/>
      <c r="D59" s="134"/>
      <c r="E59" s="135"/>
      <c r="F59" s="136"/>
      <c r="G59" s="137"/>
      <c r="H59" s="138"/>
    </row>
    <row r="60" spans="1:14" ht="0.75" customHeight="1" thickBot="1">
      <c r="A60" s="74"/>
      <c r="B60" s="287" t="s">
        <v>79</v>
      </c>
      <c r="C60" s="288"/>
      <c r="D60" s="102">
        <f>'[1]BİLGİ GİRİŞİ'!D60</f>
        <v>0</v>
      </c>
      <c r="E60" s="135"/>
      <c r="F60" s="287" t="s">
        <v>80</v>
      </c>
      <c r="G60" s="288"/>
      <c r="H60" s="102">
        <f>'[1]BİLGİ GİRİŞİ'!H60</f>
        <v>0</v>
      </c>
    </row>
    <row r="61" spans="1:14" ht="18.75" hidden="1" customHeight="1" thickBot="1">
      <c r="A61" s="74"/>
      <c r="B61" s="283" t="s">
        <v>75</v>
      </c>
      <c r="C61" s="75" t="s">
        <v>35</v>
      </c>
      <c r="D61" s="105" t="s">
        <v>30</v>
      </c>
      <c r="E61" s="135"/>
      <c r="F61" s="281" t="s">
        <v>75</v>
      </c>
      <c r="G61" s="78" t="s">
        <v>35</v>
      </c>
      <c r="H61" s="75" t="s">
        <v>30</v>
      </c>
    </row>
    <row r="62" spans="1:14" ht="18.75" hidden="1" customHeight="1" thickBot="1">
      <c r="A62" s="74"/>
      <c r="B62" s="305"/>
      <c r="C62" s="75">
        <f>'[1]BİLGİ GİRİŞİ'!C62</f>
        <v>0</v>
      </c>
      <c r="D62" s="105">
        <f>'[1]BİLGİ GİRİŞİ'!D62</f>
        <v>0</v>
      </c>
      <c r="E62" s="135"/>
      <c r="F62" s="282"/>
      <c r="G62" s="79">
        <f>'[1]BİLGİ GİRİŞİ'!G62</f>
        <v>0</v>
      </c>
      <c r="H62" s="77">
        <f>'[1]BİLGİ GİRİŞİ'!H62</f>
        <v>0</v>
      </c>
    </row>
    <row r="63" spans="1:14" ht="18" hidden="1" customHeight="1">
      <c r="A63" s="74"/>
      <c r="B63" s="84" t="str">
        <f>'[1]BİLGİ GİRİŞİ'!B63</f>
        <v>KONUT SAYISI ESASLI AMORTİSMAN 1</v>
      </c>
      <c r="C63" s="139">
        <f>'[1]BİLGİ GİRİŞİ'!C63</f>
        <v>0</v>
      </c>
      <c r="D63" s="130">
        <f>'[1]BİLGİ GİRİŞİ'!D63</f>
        <v>0</v>
      </c>
      <c r="E63" s="135"/>
      <c r="F63" s="80" t="str">
        <f>'[1]BİLGİ GİRİŞİ'!F63</f>
        <v>KONUT SAYISI ESASLI AMORTİSMAN 1</v>
      </c>
      <c r="G63" s="140">
        <f>'[1]BİLGİ GİRİŞİ'!G63</f>
        <v>0</v>
      </c>
      <c r="H63" s="86">
        <f>'[1]BİLGİ GİRİŞİ'!H63</f>
        <v>0</v>
      </c>
      <c r="K63" s="93"/>
      <c r="M63" s="93"/>
    </row>
    <row r="64" spans="1:14" ht="0.75" hidden="1" customHeight="1">
      <c r="A64" s="74"/>
      <c r="B64" s="90" t="str">
        <f>'[1]BİLGİ GİRİŞİ'!B64</f>
        <v>KONUT SAYISI ESASLI AMORTİSMAN 2</v>
      </c>
      <c r="C64" s="109">
        <f>'[1]BİLGİ GİRİŞİ'!C64</f>
        <v>0</v>
      </c>
      <c r="D64" s="132">
        <f>'[1]BİLGİ GİRİŞİ'!D64</f>
        <v>0</v>
      </c>
      <c r="E64" s="135"/>
      <c r="F64" s="87" t="str">
        <f>'[1]BİLGİ GİRİŞİ'!F64</f>
        <v>KONUT SAYISI ESASLI AMORTİSMAN 2</v>
      </c>
      <c r="G64" s="141">
        <f>'[1]BİLGİ GİRİŞİ'!G64</f>
        <v>0</v>
      </c>
      <c r="H64" s="92">
        <f>'[1]BİLGİ GİRİŞİ'!H64</f>
        <v>0</v>
      </c>
      <c r="J64" s="94"/>
      <c r="L64" s="94"/>
      <c r="N64" s="94"/>
    </row>
    <row r="65" spans="1:14" ht="18" hidden="1">
      <c r="A65" s="74"/>
      <c r="B65" s="90" t="str">
        <f>'[1]BİLGİ GİRİŞİ'!B65</f>
        <v>KONUT SAYISI ESASLI AMORTİSMAN 3</v>
      </c>
      <c r="C65" s="109">
        <f>'[1]BİLGİ GİRİŞİ'!C65</f>
        <v>0</v>
      </c>
      <c r="D65" s="132">
        <f>'[1]BİLGİ GİRİŞİ'!D65</f>
        <v>0</v>
      </c>
      <c r="E65" s="135"/>
      <c r="F65" s="87" t="str">
        <f>'[1]BİLGİ GİRİŞİ'!F65</f>
        <v>KONUT SAYISI ESASLI AMORTİSMAN 3</v>
      </c>
      <c r="G65" s="141">
        <f>'[1]BİLGİ GİRİŞİ'!G65</f>
        <v>0</v>
      </c>
      <c r="H65" s="92">
        <f>'[1]BİLGİ GİRİŞİ'!H65</f>
        <v>0</v>
      </c>
      <c r="J65" s="94"/>
      <c r="L65" s="94"/>
      <c r="N65" s="94"/>
    </row>
    <row r="66" spans="1:14" ht="18" hidden="1">
      <c r="A66" s="74"/>
      <c r="B66" s="90" t="str">
        <f>'[1]BİLGİ GİRİŞİ'!B66</f>
        <v>KONUT SAYISI ESASLI AMORTİSMAN 4</v>
      </c>
      <c r="C66" s="109">
        <f>'[1]BİLGİ GİRİŞİ'!C66</f>
        <v>0</v>
      </c>
      <c r="D66" s="132">
        <f>'[1]BİLGİ GİRİŞİ'!D66</f>
        <v>0</v>
      </c>
      <c r="E66" s="135"/>
      <c r="F66" s="142" t="str">
        <f>'[1]BİLGİ GİRİŞİ'!F66</f>
        <v>KONUT SAYISI ESASLI AMORTİSMAN 4</v>
      </c>
      <c r="G66" s="141">
        <f>'[1]BİLGİ GİRİŞİ'!G66</f>
        <v>0</v>
      </c>
      <c r="H66" s="92">
        <f>'[1]BİLGİ GİRİŞİ'!H66</f>
        <v>0</v>
      </c>
      <c r="J66" s="94"/>
      <c r="L66" s="94"/>
      <c r="N66" s="94"/>
    </row>
    <row r="67" spans="1:14" ht="19" hidden="1" thickBot="1">
      <c r="A67" s="74"/>
      <c r="B67" s="136" t="str">
        <f>'[1]BİLGİ GİRİŞİ'!B67</f>
        <v>KONUT SAYISI ESASLI AMORTİSMAN 5</v>
      </c>
      <c r="C67" s="143">
        <f>'[1]BİLGİ GİRİŞİ'!C67</f>
        <v>0</v>
      </c>
      <c r="D67" s="133">
        <f>'[1]BİLGİ GİRİŞİ'!D67</f>
        <v>0</v>
      </c>
      <c r="E67" s="135"/>
      <c r="F67" s="144" t="str">
        <f>'[1]BİLGİ GİRİŞİ'!F67</f>
        <v>KONUT SAYISI ESASLI AMORTİSMAN 5</v>
      </c>
      <c r="G67" s="145">
        <f>'[1]BİLGİ GİRİŞİ'!G67</f>
        <v>0</v>
      </c>
      <c r="H67" s="138">
        <f>'[1]BİLGİ GİRİŞİ'!H67</f>
        <v>0</v>
      </c>
      <c r="J67" s="94"/>
      <c r="L67" s="94"/>
      <c r="N67" s="94"/>
    </row>
    <row r="68" spans="1:14" ht="19" thickBot="1">
      <c r="B68" s="127"/>
      <c r="C68" s="83"/>
      <c r="D68" s="128"/>
      <c r="E68" s="135"/>
      <c r="F68" s="83"/>
      <c r="G68" s="83"/>
      <c r="H68" s="101"/>
    </row>
    <row r="69" spans="1:14" ht="19" thickBot="1">
      <c r="B69" s="285" t="s">
        <v>81</v>
      </c>
      <c r="C69" s="286"/>
      <c r="D69" s="70">
        <f>'[1]BİLGİ GİRİŞİ'!D69</f>
        <v>96000</v>
      </c>
      <c r="E69" s="135"/>
      <c r="F69" s="285" t="str">
        <f>'[1]BİLGİ GİRİŞİ'!F69:G69</f>
        <v>ASANSÖR GELİRLER</v>
      </c>
      <c r="G69" s="286"/>
      <c r="H69" s="146">
        <f>'[1]BİLGİ GİRİŞİ'!H69</f>
        <v>0</v>
      </c>
      <c r="K69" s="93"/>
      <c r="M69" s="93"/>
    </row>
    <row r="70" spans="1:14" ht="19" thickBot="1">
      <c r="B70" s="281" t="s">
        <v>75</v>
      </c>
      <c r="C70" s="75" t="s">
        <v>35</v>
      </c>
      <c r="D70" s="77" t="s">
        <v>30</v>
      </c>
      <c r="E70" s="135"/>
      <c r="F70" s="283" t="s">
        <v>75</v>
      </c>
      <c r="G70" s="78" t="s">
        <v>35</v>
      </c>
      <c r="H70" s="105" t="s">
        <v>30</v>
      </c>
      <c r="K70" s="93"/>
      <c r="M70" s="93"/>
    </row>
    <row r="71" spans="1:14" ht="19" thickBot="1">
      <c r="B71" s="304"/>
      <c r="C71" s="77">
        <f>'[1]BİLGİ GİRİŞİ'!C71</f>
        <v>0</v>
      </c>
      <c r="D71" s="77">
        <f>'[1]BİLGİ GİRİŞİ'!D71</f>
        <v>96000</v>
      </c>
      <c r="E71" s="135"/>
      <c r="F71" s="284"/>
      <c r="G71" s="79">
        <f>'[1]BİLGİ GİRİŞİ'!G71</f>
        <v>0</v>
      </c>
      <c r="H71" s="77">
        <f>'[1]BİLGİ GİRİŞİ'!H71</f>
        <v>0</v>
      </c>
      <c r="K71" s="93"/>
      <c r="M71" s="93"/>
    </row>
    <row r="72" spans="1:14" ht="18">
      <c r="A72" s="74"/>
      <c r="B72" s="147" t="str">
        <f>'[1]BİLGİ GİRİŞİ'!B72</f>
        <v>ASANSÖR BAKIM SÖZLEŞME GİDERLERİ</v>
      </c>
      <c r="C72" s="148">
        <f>'[1]BİLGİ GİRİŞİ'!C72</f>
        <v>0</v>
      </c>
      <c r="D72" s="82">
        <f>'[1]BİLGİ GİRİŞİ'!D72</f>
        <v>45000</v>
      </c>
      <c r="E72" s="135"/>
      <c r="F72" s="84" t="str">
        <f>'[1]BİLGİ GİRİŞİ'!F72</f>
        <v>NAKİT MEVCUDU</v>
      </c>
      <c r="G72" s="85">
        <f>'[1]BİLGİ GİRİŞİ'!G72</f>
        <v>0</v>
      </c>
      <c r="H72" s="86">
        <f>'[1]BİLGİ GİRİŞİ'!H72</f>
        <v>0</v>
      </c>
      <c r="J72" s="94"/>
      <c r="L72" s="94"/>
      <c r="N72" s="94"/>
    </row>
    <row r="73" spans="1:14" ht="18">
      <c r="A73" s="74"/>
      <c r="B73" s="149" t="str">
        <f>'[1]BİLGİ GİRİŞİ'!B73</f>
        <v>ASANSÖR YILLIK MUAYENE GİDERLERİ</v>
      </c>
      <c r="C73" s="150">
        <f>'[1]BİLGİ GİRİŞİ'!C73</f>
        <v>0</v>
      </c>
      <c r="D73" s="89">
        <f>'[1]BİLGİ GİRİŞİ'!D73</f>
        <v>5500</v>
      </c>
      <c r="E73" s="135"/>
      <c r="F73" s="90" t="str">
        <f>'[1]BİLGİ GİRİŞİ'!F73</f>
        <v>KASA</v>
      </c>
      <c r="G73" s="91">
        <f>'[1]BİLGİ GİRİŞİ'!G73</f>
        <v>0</v>
      </c>
      <c r="H73" s="92">
        <f>'[1]BİLGİ GİRİŞİ'!H73</f>
        <v>0</v>
      </c>
      <c r="J73" s="94"/>
      <c r="L73" s="94"/>
      <c r="N73" s="94"/>
    </row>
    <row r="74" spans="1:14" ht="18">
      <c r="A74" s="74"/>
      <c r="B74" s="149" t="str">
        <f>'[1]BİLGİ GİRİŞİ'!B74</f>
        <v>ASANSÖR YEDEK PARÇA GİDERLERİ</v>
      </c>
      <c r="C74" s="150">
        <f>'[1]BİLGİ GİRİŞİ'!C74</f>
        <v>0</v>
      </c>
      <c r="D74" s="89">
        <f>'[1]BİLGİ GİRİŞİ'!D74</f>
        <v>5500</v>
      </c>
      <c r="E74" s="135"/>
      <c r="F74" s="90" t="str">
        <f>'[1]BİLGİ GİRİŞİ'!F74</f>
        <v>ÖDENEN AVANSLAR</v>
      </c>
      <c r="G74" s="91">
        <f>'[1]BİLGİ GİRİŞİ'!G74</f>
        <v>0</v>
      </c>
      <c r="H74" s="92">
        <f>'[1]BİLGİ GİRİŞİ'!H74</f>
        <v>0</v>
      </c>
      <c r="J74" s="94"/>
      <c r="L74" s="94"/>
      <c r="N74" s="94"/>
    </row>
    <row r="75" spans="1:14" ht="18" customHeight="1">
      <c r="A75" s="74"/>
      <c r="B75" s="149" t="str">
        <f>'[1]BİLGİ GİRİŞİ'!B75</f>
        <v>ASANSÖR ELEKTRİK GİDERLERİ</v>
      </c>
      <c r="C75" s="150">
        <f>'[1]BİLGİ GİRİŞİ'!C75</f>
        <v>0</v>
      </c>
      <c r="D75" s="89">
        <f>'[1]BİLGİ GİRİŞİ'!D75</f>
        <v>40000</v>
      </c>
      <c r="E75" s="135"/>
      <c r="F75" s="90"/>
      <c r="G75" s="91"/>
      <c r="H75" s="92"/>
      <c r="J75" s="94"/>
      <c r="L75" s="94"/>
      <c r="N75" s="94"/>
    </row>
    <row r="76" spans="1:14" ht="18" customHeight="1">
      <c r="A76" s="74"/>
      <c r="B76" s="149"/>
      <c r="C76" s="150">
        <f>'[1]BİLGİ GİRİŞİ'!C76</f>
        <v>0</v>
      </c>
      <c r="D76" s="151">
        <f>'[1]BİLGİ GİRİŞİ'!D76</f>
        <v>0</v>
      </c>
      <c r="E76" s="135"/>
      <c r="F76" s="90"/>
      <c r="G76" s="91"/>
      <c r="H76" s="92"/>
      <c r="J76" s="94"/>
      <c r="L76" s="94"/>
      <c r="N76" s="94"/>
    </row>
    <row r="77" spans="1:14" ht="18" customHeight="1" thickBot="1">
      <c r="A77" s="74"/>
      <c r="B77" s="152"/>
      <c r="C77" s="153">
        <f>'[1]BİLGİ GİRİŞİ'!C77</f>
        <v>0</v>
      </c>
      <c r="D77" s="154">
        <f>'[1]BİLGİ GİRİŞİ'!D77</f>
        <v>0</v>
      </c>
      <c r="E77" s="135"/>
      <c r="F77" s="90"/>
      <c r="G77" s="155"/>
      <c r="H77" s="92"/>
      <c r="J77" s="94"/>
      <c r="L77" s="94"/>
      <c r="N77" s="94"/>
    </row>
    <row r="78" spans="1:14" ht="19.5" customHeight="1" thickBot="1">
      <c r="A78" s="74"/>
      <c r="B78" s="287" t="s">
        <v>82</v>
      </c>
      <c r="C78" s="288"/>
      <c r="D78" s="156">
        <f>'[1]BİLGİ GİRİŞİ'!D78</f>
        <v>35000</v>
      </c>
      <c r="E78" s="135"/>
      <c r="F78" s="287" t="s">
        <v>83</v>
      </c>
      <c r="G78" s="288"/>
      <c r="H78" s="157">
        <f>'[1]BİLGİ GİRİŞİ'!H78</f>
        <v>0</v>
      </c>
      <c r="J78" s="94"/>
      <c r="L78" s="94"/>
      <c r="N78" s="94"/>
    </row>
    <row r="79" spans="1:14" ht="18" customHeight="1" thickBot="1">
      <c r="A79" s="74"/>
      <c r="B79" s="283" t="s">
        <v>75</v>
      </c>
      <c r="C79" s="75" t="s">
        <v>35</v>
      </c>
      <c r="D79" s="75" t="s">
        <v>30</v>
      </c>
      <c r="E79" s="135"/>
      <c r="F79" s="283" t="s">
        <v>75</v>
      </c>
      <c r="G79" s="78" t="s">
        <v>35</v>
      </c>
      <c r="H79" s="105" t="s">
        <v>30</v>
      </c>
      <c r="J79" s="94"/>
      <c r="L79" s="94"/>
      <c r="N79" s="94"/>
    </row>
    <row r="80" spans="1:14" ht="17.25" customHeight="1" thickBot="1">
      <c r="A80" s="74"/>
      <c r="B80" s="284"/>
      <c r="C80" s="107">
        <f>'[1]BİLGİ GİRİŞİ'!C80</f>
        <v>0</v>
      </c>
      <c r="D80" s="75">
        <f>'[1]BİLGİ GİRİŞİ'!D80</f>
        <v>35000</v>
      </c>
      <c r="E80" s="135"/>
      <c r="F80" s="284"/>
      <c r="G80" s="79">
        <f>'[1]BİLGİ GİRİŞİ'!G80</f>
        <v>0</v>
      </c>
      <c r="H80" s="77">
        <f>'[1]BİLGİ GİRİŞİ'!H80</f>
        <v>0</v>
      </c>
      <c r="J80" s="94"/>
      <c r="L80" s="94"/>
      <c r="N80" s="94"/>
    </row>
    <row r="81" spans="1:14" ht="18" customHeight="1">
      <c r="A81" s="74"/>
      <c r="B81" s="80" t="str">
        <f>'[1]BİLGİ GİRİŞİ'!B81</f>
        <v>ASANSÖR AMORTİSMAN 1</v>
      </c>
      <c r="C81" s="81">
        <f>'[1]BİLGİ GİRİŞİ'!C81</f>
        <v>0</v>
      </c>
      <c r="D81" s="86">
        <f>'[1]BİLGİ GİRİŞİ'!D81</f>
        <v>35000</v>
      </c>
      <c r="E81" s="135"/>
      <c r="F81" s="158" t="str">
        <f>'[1]BİLGİ GİRİŞİ'!F81</f>
        <v>ASANSÖR AMORTİSMAN 1</v>
      </c>
      <c r="G81" s="159">
        <f>'[1]BİLGİ GİRİŞİ'!G81</f>
        <v>0</v>
      </c>
      <c r="H81" s="160">
        <f>'[1]BİLGİ GİRİŞİ'!H81</f>
        <v>0</v>
      </c>
      <c r="J81" s="94"/>
      <c r="L81" s="94"/>
      <c r="N81" s="94"/>
    </row>
    <row r="82" spans="1:14" ht="18" customHeight="1">
      <c r="A82" s="74"/>
      <c r="B82" s="161" t="str">
        <f>'[1]BİLGİ GİRİŞİ'!B82</f>
        <v>ASANSÖR AMORTİSMAN 2</v>
      </c>
      <c r="C82" s="141">
        <f>'[1]BİLGİ GİRİŞİ'!C82</f>
        <v>0</v>
      </c>
      <c r="D82" s="162">
        <f>'[1]BİLGİ GİRİŞİ'!D82</f>
        <v>0</v>
      </c>
      <c r="E82" s="135"/>
      <c r="F82" s="163" t="str">
        <f>'[1]BİLGİ GİRİŞİ'!F82</f>
        <v>ASANSÖR AMORTİSMAN 2</v>
      </c>
      <c r="G82" s="164">
        <f>'[1]BİLGİ GİRİŞİ'!G82</f>
        <v>0</v>
      </c>
      <c r="H82" s="165">
        <f>'[1]BİLGİ GİRİŞİ'!H82</f>
        <v>0</v>
      </c>
      <c r="J82" s="94"/>
      <c r="L82" s="94"/>
      <c r="N82" s="94"/>
    </row>
    <row r="83" spans="1:14" ht="18" customHeight="1">
      <c r="A83" s="74"/>
      <c r="B83" s="161" t="str">
        <f>'[1]BİLGİ GİRİŞİ'!B83</f>
        <v>ASANSÖR AMORTİSMAN 3</v>
      </c>
      <c r="C83" s="141">
        <f>'[1]BİLGİ GİRİŞİ'!C83</f>
        <v>0</v>
      </c>
      <c r="D83" s="162">
        <f>'[1]BİLGİ GİRİŞİ'!D83</f>
        <v>0</v>
      </c>
      <c r="E83" s="135"/>
      <c r="F83" s="163" t="str">
        <f>'[1]BİLGİ GİRİŞİ'!F83</f>
        <v>ASANSÖR AMORTİSMAN 3</v>
      </c>
      <c r="G83" s="164">
        <f>'[1]BİLGİ GİRİŞİ'!G83</f>
        <v>0</v>
      </c>
      <c r="H83" s="165">
        <f>'[1]BİLGİ GİRİŞİ'!H83</f>
        <v>0</v>
      </c>
      <c r="J83" s="94"/>
      <c r="L83" s="94"/>
      <c r="N83" s="94"/>
    </row>
    <row r="84" spans="1:14" ht="18" customHeight="1">
      <c r="A84" s="74"/>
      <c r="B84" s="87"/>
      <c r="C84" s="88"/>
      <c r="D84" s="92"/>
      <c r="E84" s="135"/>
      <c r="F84" s="163"/>
      <c r="G84" s="164"/>
      <c r="H84" s="165"/>
      <c r="J84" s="94"/>
      <c r="L84" s="94"/>
      <c r="N84" s="94"/>
    </row>
    <row r="85" spans="1:14" ht="18" customHeight="1">
      <c r="A85" s="74"/>
      <c r="B85" s="87"/>
      <c r="C85" s="88"/>
      <c r="D85" s="92"/>
      <c r="E85" s="135"/>
      <c r="F85" s="90"/>
      <c r="G85" s="164"/>
      <c r="H85" s="132"/>
      <c r="J85" s="94"/>
      <c r="L85" s="94"/>
      <c r="N85" s="94"/>
    </row>
    <row r="86" spans="1:14" ht="18" customHeight="1" thickBot="1">
      <c r="A86" s="74"/>
      <c r="B86" s="87"/>
      <c r="C86" s="88"/>
      <c r="D86" s="92"/>
      <c r="E86" s="135"/>
      <c r="F86" s="136"/>
      <c r="G86" s="143"/>
      <c r="H86" s="133"/>
    </row>
    <row r="87" spans="1:14" ht="18" customHeight="1" thickBot="1">
      <c r="A87" s="74"/>
      <c r="B87" s="87"/>
      <c r="C87" s="88"/>
      <c r="D87" s="92"/>
      <c r="E87" s="135"/>
      <c r="F87" s="124"/>
      <c r="G87" s="125"/>
      <c r="H87" s="104"/>
      <c r="J87" s="94"/>
      <c r="L87" s="94"/>
      <c r="N87" s="94"/>
    </row>
    <row r="88" spans="1:14" ht="21.75" customHeight="1" thickBot="1">
      <c r="A88" s="74"/>
      <c r="B88" s="87"/>
      <c r="C88" s="88"/>
      <c r="D88" s="92"/>
      <c r="E88" s="135"/>
      <c r="F88" s="279" t="s">
        <v>76</v>
      </c>
      <c r="G88" s="280"/>
      <c r="H88" s="146">
        <f>'[1]BİLGİ GİRİŞİ'!H88</f>
        <v>0</v>
      </c>
      <c r="J88" s="94"/>
      <c r="L88" s="94"/>
      <c r="N88" s="94"/>
    </row>
    <row r="89" spans="1:14" ht="27" customHeight="1">
      <c r="A89" s="74"/>
      <c r="B89" s="87"/>
      <c r="C89" s="88"/>
      <c r="D89" s="92"/>
      <c r="E89" s="135"/>
      <c r="F89" s="167" t="s">
        <v>84</v>
      </c>
      <c r="G89" s="168"/>
      <c r="H89" s="169"/>
      <c r="J89" s="94"/>
      <c r="L89" s="94"/>
      <c r="N89" s="94"/>
    </row>
    <row r="90" spans="1:14" ht="20.25" customHeight="1" thickBot="1">
      <c r="A90" s="74"/>
      <c r="B90" s="121"/>
      <c r="C90" s="170"/>
      <c r="D90" s="138"/>
      <c r="E90" s="135"/>
      <c r="F90" s="171"/>
      <c r="G90" s="172"/>
      <c r="H90" s="173"/>
      <c r="J90" s="94"/>
      <c r="L90" s="94"/>
      <c r="N90" s="94"/>
    </row>
    <row r="91" spans="1:14" ht="19" thickBot="1">
      <c r="B91" s="111"/>
      <c r="C91" s="174"/>
      <c r="D91" s="175"/>
      <c r="E91" s="135"/>
      <c r="F91" s="176"/>
      <c r="G91" s="177"/>
      <c r="H91" s="178"/>
    </row>
    <row r="92" spans="1:14" ht="17.25" customHeight="1" thickBot="1">
      <c r="B92" s="179" t="s">
        <v>85</v>
      </c>
      <c r="C92" s="279">
        <f>'[1]BİLGİ GİRİŞİ'!C92</f>
        <v>629.84000000026754</v>
      </c>
      <c r="D92" s="280"/>
      <c r="E92" s="135"/>
      <c r="F92" s="103" t="s">
        <v>85</v>
      </c>
      <c r="G92" s="102">
        <f>'[1]BİLGİ GİRİŞİ'!G92</f>
        <v>0</v>
      </c>
      <c r="H92" s="102">
        <f>'[1]BİLGİ GİRİŞİ'!H92</f>
        <v>0</v>
      </c>
    </row>
    <row r="93" spans="1:14" ht="19" hidden="1" thickBot="1">
      <c r="B93" s="179" t="s">
        <v>55</v>
      </c>
      <c r="C93" s="279">
        <f>'[1]BİLGİ GİRİŞİ'!C93:D93</f>
        <v>0</v>
      </c>
      <c r="D93" s="280"/>
      <c r="E93" s="135"/>
      <c r="F93" s="128"/>
      <c r="G93" s="180"/>
      <c r="H93" s="181"/>
    </row>
    <row r="94" spans="1:14" ht="19" thickBot="1">
      <c r="B94" s="115"/>
      <c r="C94" s="116"/>
      <c r="D94" s="116"/>
      <c r="E94" s="135"/>
      <c r="F94" s="135"/>
      <c r="G94" s="135"/>
      <c r="H94" s="182"/>
    </row>
    <row r="95" spans="1:14" ht="18" customHeight="1" thickBot="1">
      <c r="B95" s="179" t="s">
        <v>58</v>
      </c>
      <c r="C95" s="183">
        <f>'[1]BİLGİ GİRİŞİ'!C95</f>
        <v>0</v>
      </c>
      <c r="D95" s="183">
        <f>'[1]BİLGİ GİRİŞİ'!D95</f>
        <v>6444314.9000000004</v>
      </c>
      <c r="E95" s="135"/>
      <c r="F95" s="184" t="s">
        <v>58</v>
      </c>
      <c r="G95" s="75">
        <f>'[1]BİLGİ GİRİŞİ'!G95</f>
        <v>0</v>
      </c>
      <c r="H95" s="75">
        <f>'[1]BİLGİ GİRİŞİ'!H95</f>
        <v>1248002.8999999999</v>
      </c>
    </row>
    <row r="96" spans="1:14" ht="17.25" hidden="1" customHeight="1" thickBot="1">
      <c r="B96" s="179" t="s">
        <v>58</v>
      </c>
      <c r="C96" s="279">
        <f>'[1]BİLGİ GİRİŞİ'!C96:D96</f>
        <v>6444314.9000000004</v>
      </c>
      <c r="D96" s="280"/>
      <c r="E96" s="135"/>
      <c r="F96" s="184" t="s">
        <v>58</v>
      </c>
      <c r="G96" s="279"/>
      <c r="H96" s="280"/>
    </row>
    <row r="97" spans="2:9" ht="19" hidden="1" thickBot="1">
      <c r="B97" s="179" t="s">
        <v>86</v>
      </c>
      <c r="C97" s="279">
        <f>'[1]BİLGİ GİRİŞİ'!C97:D97</f>
        <v>0</v>
      </c>
      <c r="D97" s="280"/>
      <c r="E97" s="135"/>
      <c r="F97" s="184" t="s">
        <v>86</v>
      </c>
      <c r="G97" s="279"/>
      <c r="H97" s="280"/>
    </row>
    <row r="98" spans="2:9" ht="19" thickBot="1">
      <c r="B98" s="179" t="s">
        <v>87</v>
      </c>
      <c r="C98" s="279">
        <f>'[1]BİLGİ GİRİŞİ'!C98</f>
        <v>6444314.9000000004</v>
      </c>
      <c r="D98" s="280"/>
      <c r="E98" s="185"/>
      <c r="F98" s="179" t="s">
        <v>87</v>
      </c>
      <c r="G98" s="279">
        <f>'[1]BİLGİ GİRİŞİ'!G98:H98</f>
        <v>6444314.9000000004</v>
      </c>
      <c r="H98" s="280"/>
    </row>
    <row r="99" spans="2:9" s="74" customFormat="1">
      <c r="B99" s="186"/>
      <c r="C99" s="186"/>
      <c r="D99" s="187"/>
      <c r="E99" s="186"/>
      <c r="F99" s="188"/>
      <c r="G99" s="188"/>
      <c r="H99" s="188"/>
      <c r="I99" s="65"/>
    </row>
    <row r="100" spans="2:9">
      <c r="F100" s="190"/>
      <c r="G100" s="190"/>
      <c r="H100" s="190"/>
    </row>
    <row r="101" spans="2:9">
      <c r="F101" s="190"/>
      <c r="G101" s="190"/>
      <c r="H101" s="191"/>
    </row>
    <row r="102" spans="2:9">
      <c r="F102" s="190"/>
      <c r="G102" s="190"/>
      <c r="H102" s="191"/>
    </row>
    <row r="103" spans="2:9">
      <c r="F103" s="190"/>
      <c r="G103" s="190"/>
      <c r="H103" s="191"/>
    </row>
    <row r="104" spans="2:9">
      <c r="F104" s="190"/>
      <c r="G104" s="190"/>
      <c r="H104" s="191"/>
    </row>
    <row r="105" spans="2:9" ht="18">
      <c r="B105" s="192"/>
      <c r="C105" s="192"/>
      <c r="F105" s="193"/>
      <c r="G105" s="193"/>
      <c r="H105" s="191"/>
    </row>
    <row r="106" spans="2:9" ht="18">
      <c r="B106" s="192"/>
      <c r="C106" s="192"/>
      <c r="F106" s="193"/>
      <c r="G106" s="193"/>
      <c r="H106" s="191"/>
    </row>
    <row r="107" spans="2:9" ht="18">
      <c r="B107" s="192"/>
      <c r="C107" s="192"/>
      <c r="F107" s="192"/>
      <c r="G107" s="192"/>
      <c r="H107" s="189"/>
    </row>
    <row r="108" spans="2:9" ht="18">
      <c r="B108" s="192"/>
      <c r="C108" s="192"/>
      <c r="F108" s="192"/>
      <c r="G108" s="192"/>
      <c r="H108" s="189"/>
    </row>
    <row r="109" spans="2:9" ht="18">
      <c r="B109" s="192"/>
      <c r="C109" s="192"/>
      <c r="F109" s="192"/>
      <c r="G109" s="192"/>
      <c r="H109" s="189"/>
    </row>
    <row r="110" spans="2:9" ht="18">
      <c r="B110" s="192"/>
      <c r="C110" s="192"/>
      <c r="F110" s="192"/>
      <c r="G110" s="192"/>
      <c r="H110" s="189"/>
    </row>
    <row r="111" spans="2:9" ht="18">
      <c r="B111" s="192"/>
      <c r="C111" s="192"/>
      <c r="F111" s="192"/>
      <c r="G111" s="192"/>
      <c r="H111" s="189"/>
    </row>
    <row r="112" spans="2:9" ht="18">
      <c r="B112" s="192"/>
      <c r="C112" s="192"/>
      <c r="F112" s="192"/>
      <c r="G112" s="192"/>
      <c r="H112" s="189"/>
    </row>
    <row r="113" spans="2:8" ht="18">
      <c r="B113" s="192"/>
      <c r="C113" s="192"/>
      <c r="F113" s="192"/>
      <c r="G113" s="192"/>
      <c r="H113" s="189"/>
    </row>
    <row r="114" spans="2:8" ht="18">
      <c r="B114" s="192"/>
      <c r="C114" s="192"/>
      <c r="F114" s="192"/>
      <c r="G114" s="192"/>
      <c r="H114" s="189"/>
    </row>
    <row r="115" spans="2:8" ht="18">
      <c r="B115" s="192"/>
      <c r="C115" s="192"/>
      <c r="F115" s="192"/>
      <c r="G115" s="192"/>
      <c r="H115" s="189"/>
    </row>
    <row r="116" spans="2:8" ht="18">
      <c r="B116" s="192"/>
      <c r="C116" s="192"/>
      <c r="F116" s="192"/>
      <c r="G116" s="192"/>
      <c r="H116" s="189"/>
    </row>
    <row r="117" spans="2:8" ht="18">
      <c r="B117" s="192"/>
      <c r="C117" s="192"/>
      <c r="F117" s="192"/>
      <c r="G117" s="192"/>
      <c r="H117" s="189"/>
    </row>
    <row r="118" spans="2:8" ht="18">
      <c r="B118" s="192"/>
      <c r="C118" s="192"/>
      <c r="F118" s="192"/>
      <c r="G118" s="192"/>
      <c r="H118" s="189"/>
    </row>
    <row r="119" spans="2:8" ht="18">
      <c r="B119" s="192"/>
      <c r="C119" s="192"/>
      <c r="F119" s="192"/>
      <c r="G119" s="192"/>
      <c r="H119" s="189"/>
    </row>
    <row r="120" spans="2:8" ht="18">
      <c r="B120" s="192"/>
      <c r="C120" s="192"/>
      <c r="F120" s="192"/>
      <c r="G120" s="192"/>
      <c r="H120" s="189"/>
    </row>
    <row r="121" spans="2:8" ht="18">
      <c r="B121" s="192"/>
      <c r="C121" s="192"/>
      <c r="F121" s="192"/>
      <c r="G121" s="192"/>
      <c r="H121" s="189"/>
    </row>
    <row r="122" spans="2:8" ht="18">
      <c r="B122" s="192"/>
      <c r="C122" s="192"/>
      <c r="F122" s="192"/>
      <c r="G122" s="192"/>
      <c r="H122" s="189"/>
    </row>
    <row r="123" spans="2:8" ht="18">
      <c r="B123" s="192"/>
      <c r="C123" s="192"/>
      <c r="F123" s="192"/>
      <c r="G123" s="192"/>
      <c r="H123" s="189"/>
    </row>
    <row r="124" spans="2:8" ht="18">
      <c r="B124" s="192"/>
      <c r="C124" s="192"/>
      <c r="F124" s="192"/>
      <c r="G124" s="192"/>
      <c r="H124" s="189"/>
    </row>
    <row r="125" spans="2:8" ht="18">
      <c r="B125" s="192"/>
      <c r="C125" s="192"/>
      <c r="F125" s="192"/>
      <c r="G125" s="192"/>
      <c r="H125" s="189"/>
    </row>
    <row r="126" spans="2:8" ht="18">
      <c r="B126" s="192"/>
      <c r="C126" s="192"/>
      <c r="F126" s="192"/>
      <c r="G126" s="192"/>
      <c r="H126" s="189"/>
    </row>
    <row r="127" spans="2:8" ht="18">
      <c r="B127" s="192"/>
      <c r="C127" s="192"/>
      <c r="F127" s="192"/>
      <c r="G127" s="192"/>
      <c r="H127" s="189"/>
    </row>
    <row r="128" spans="2:8" ht="18">
      <c r="B128" s="192"/>
      <c r="C128" s="192"/>
      <c r="F128" s="192"/>
      <c r="G128" s="192"/>
      <c r="H128" s="189"/>
    </row>
    <row r="129" spans="2:8" ht="18">
      <c r="B129" s="192"/>
      <c r="C129" s="192"/>
      <c r="F129" s="192"/>
      <c r="G129" s="192"/>
      <c r="H129" s="189"/>
    </row>
    <row r="130" spans="2:8" ht="18">
      <c r="B130" s="192"/>
      <c r="C130" s="192"/>
      <c r="F130" s="192"/>
      <c r="G130" s="192"/>
      <c r="H130" s="189"/>
    </row>
    <row r="131" spans="2:8" ht="18">
      <c r="B131" s="192"/>
      <c r="C131" s="192"/>
      <c r="F131" s="192"/>
      <c r="G131" s="192"/>
      <c r="H131" s="189"/>
    </row>
    <row r="132" spans="2:8" ht="18">
      <c r="B132" s="192"/>
      <c r="C132" s="192"/>
      <c r="F132" s="192"/>
      <c r="G132" s="192"/>
      <c r="H132" s="189"/>
    </row>
    <row r="133" spans="2:8" ht="18">
      <c r="B133" s="192"/>
      <c r="C133" s="192"/>
      <c r="F133" s="192"/>
      <c r="G133" s="192"/>
      <c r="H133" s="189"/>
    </row>
    <row r="134" spans="2:8" ht="18">
      <c r="B134" s="192"/>
      <c r="C134" s="192"/>
      <c r="F134" s="192"/>
      <c r="G134" s="192"/>
      <c r="H134" s="189"/>
    </row>
    <row r="135" spans="2:8" ht="18">
      <c r="B135" s="192"/>
      <c r="C135" s="192"/>
      <c r="F135" s="192"/>
      <c r="G135" s="192"/>
      <c r="H135" s="189"/>
    </row>
    <row r="136" spans="2:8" ht="18">
      <c r="B136" s="192"/>
      <c r="C136" s="192"/>
      <c r="F136" s="192"/>
      <c r="G136" s="192"/>
      <c r="H136" s="189"/>
    </row>
    <row r="137" spans="2:8" ht="18">
      <c r="B137" s="192"/>
      <c r="C137" s="192"/>
      <c r="F137" s="192"/>
      <c r="G137" s="192"/>
      <c r="H137" s="189"/>
    </row>
    <row r="138" spans="2:8" ht="18">
      <c r="B138" s="192"/>
      <c r="C138" s="192"/>
      <c r="F138" s="192"/>
      <c r="G138" s="192"/>
      <c r="H138" s="189"/>
    </row>
    <row r="139" spans="2:8" ht="18">
      <c r="B139" s="192"/>
      <c r="C139" s="192"/>
      <c r="F139" s="192"/>
      <c r="G139" s="192"/>
      <c r="H139" s="189"/>
    </row>
    <row r="140" spans="2:8" ht="18">
      <c r="B140" s="192"/>
      <c r="C140" s="192"/>
      <c r="F140" s="192"/>
      <c r="G140" s="192"/>
      <c r="H140" s="189"/>
    </row>
    <row r="141" spans="2:8" ht="18">
      <c r="B141" s="192"/>
      <c r="C141" s="192"/>
      <c r="H141" s="189"/>
    </row>
    <row r="142" spans="2:8" ht="18">
      <c r="B142" s="192"/>
      <c r="C142" s="192"/>
      <c r="H142" s="189"/>
    </row>
    <row r="143" spans="2:8" ht="18">
      <c r="B143" s="192"/>
      <c r="C143" s="192"/>
      <c r="H143" s="189"/>
    </row>
    <row r="144" spans="2:8" ht="18">
      <c r="B144" s="192"/>
      <c r="C144" s="192"/>
      <c r="H144" s="189"/>
    </row>
    <row r="145" spans="2:8" ht="18">
      <c r="B145" s="192"/>
      <c r="C145" s="192"/>
      <c r="H145" s="189"/>
    </row>
    <row r="146" spans="2:8" ht="18">
      <c r="B146" s="192"/>
      <c r="C146" s="192"/>
      <c r="H146" s="189"/>
    </row>
    <row r="147" spans="2:8" ht="18">
      <c r="B147" s="192"/>
      <c r="C147" s="192"/>
      <c r="H147" s="189"/>
    </row>
    <row r="148" spans="2:8" ht="18">
      <c r="B148" s="192"/>
      <c r="C148" s="192"/>
      <c r="H148" s="189"/>
    </row>
    <row r="149" spans="2:8" ht="18">
      <c r="B149" s="192"/>
      <c r="C149" s="192"/>
      <c r="H149" s="189"/>
    </row>
    <row r="150" spans="2:8" ht="18">
      <c r="B150" s="192"/>
      <c r="C150" s="192"/>
      <c r="H150" s="189"/>
    </row>
    <row r="151" spans="2:8" ht="18">
      <c r="B151" s="192"/>
      <c r="C151" s="192"/>
      <c r="H151" s="189"/>
    </row>
    <row r="152" spans="2:8" ht="18">
      <c r="B152" s="192"/>
      <c r="C152" s="192"/>
      <c r="H152" s="189"/>
    </row>
    <row r="153" spans="2:8" ht="18">
      <c r="B153" s="192"/>
      <c r="C153" s="192"/>
      <c r="H153" s="189"/>
    </row>
    <row r="154" spans="2:8" ht="18">
      <c r="B154" s="192"/>
      <c r="C154" s="192"/>
      <c r="H154" s="189"/>
    </row>
    <row r="155" spans="2:8" ht="18">
      <c r="B155" s="192"/>
      <c r="C155" s="192"/>
      <c r="H155" s="189"/>
    </row>
    <row r="156" spans="2:8" ht="18">
      <c r="B156" s="192"/>
      <c r="C156" s="192"/>
      <c r="H156" s="189"/>
    </row>
    <row r="157" spans="2:8" ht="18">
      <c r="B157" s="192"/>
      <c r="C157" s="192"/>
      <c r="H157" s="189"/>
    </row>
    <row r="158" spans="2:8">
      <c r="H158" s="189"/>
    </row>
    <row r="159" spans="2:8">
      <c r="H159" s="189"/>
    </row>
    <row r="160" spans="2:8">
      <c r="H160" s="189"/>
    </row>
    <row r="161" spans="8:8">
      <c r="H161" s="189"/>
    </row>
    <row r="162" spans="8:8">
      <c r="H162" s="189"/>
    </row>
    <row r="163" spans="8:8">
      <c r="H163" s="189"/>
    </row>
    <row r="164" spans="8:8">
      <c r="H164" s="189"/>
    </row>
    <row r="165" spans="8:8">
      <c r="H165" s="189"/>
    </row>
    <row r="166" spans="8:8">
      <c r="H166" s="189"/>
    </row>
    <row r="167" spans="8:8">
      <c r="H167" s="189"/>
    </row>
    <row r="168" spans="8:8">
      <c r="H168" s="189"/>
    </row>
    <row r="169" spans="8:8">
      <c r="H169" s="189"/>
    </row>
    <row r="170" spans="8:8">
      <c r="H170" s="189"/>
    </row>
    <row r="171" spans="8:8">
      <c r="H171" s="189"/>
    </row>
    <row r="172" spans="8:8">
      <c r="H172" s="189"/>
    </row>
    <row r="173" spans="8:8">
      <c r="H173" s="189"/>
    </row>
    <row r="174" spans="8:8">
      <c r="H174" s="189"/>
    </row>
    <row r="175" spans="8:8">
      <c r="H175" s="189"/>
    </row>
    <row r="176" spans="8:8">
      <c r="H176" s="189"/>
    </row>
    <row r="177" spans="8:8">
      <c r="H177" s="189"/>
    </row>
    <row r="178" spans="8:8">
      <c r="H178" s="189"/>
    </row>
    <row r="179" spans="8:8">
      <c r="H179" s="189"/>
    </row>
    <row r="180" spans="8:8">
      <c r="H180" s="189"/>
    </row>
    <row r="181" spans="8:8">
      <c r="H181" s="189"/>
    </row>
    <row r="182" spans="8:8">
      <c r="H182" s="189"/>
    </row>
    <row r="183" spans="8:8">
      <c r="H183" s="189"/>
    </row>
    <row r="184" spans="8:8">
      <c r="H184" s="189"/>
    </row>
    <row r="185" spans="8:8">
      <c r="H185" s="189"/>
    </row>
    <row r="186" spans="8:8">
      <c r="H186" s="189"/>
    </row>
    <row r="187" spans="8:8">
      <c r="H187" s="189"/>
    </row>
    <row r="188" spans="8:8">
      <c r="H188" s="189"/>
    </row>
    <row r="189" spans="8:8">
      <c r="H189" s="189"/>
    </row>
    <row r="190" spans="8:8">
      <c r="H190" s="189"/>
    </row>
    <row r="191" spans="8:8">
      <c r="H191" s="189"/>
    </row>
    <row r="192" spans="8:8">
      <c r="H192" s="189"/>
    </row>
    <row r="193" spans="8:8">
      <c r="H193" s="189"/>
    </row>
    <row r="194" spans="8:8">
      <c r="H194" s="189"/>
    </row>
    <row r="195" spans="8:8">
      <c r="H195" s="189"/>
    </row>
    <row r="196" spans="8:8">
      <c r="H196" s="189"/>
    </row>
    <row r="197" spans="8:8">
      <c r="H197" s="189"/>
    </row>
    <row r="198" spans="8:8">
      <c r="H198" s="189"/>
    </row>
    <row r="199" spans="8:8">
      <c r="H199" s="189"/>
    </row>
    <row r="200" spans="8:8">
      <c r="H200" s="189"/>
    </row>
    <row r="201" spans="8:8">
      <c r="H201" s="189"/>
    </row>
    <row r="202" spans="8:8">
      <c r="H202" s="189"/>
    </row>
    <row r="203" spans="8:8">
      <c r="H203" s="189"/>
    </row>
    <row r="204" spans="8:8">
      <c r="H204" s="189"/>
    </row>
    <row r="205" spans="8:8">
      <c r="H205" s="189"/>
    </row>
    <row r="206" spans="8:8">
      <c r="H206" s="189"/>
    </row>
    <row r="207" spans="8:8">
      <c r="H207" s="189"/>
    </row>
    <row r="208" spans="8:8">
      <c r="H208" s="189"/>
    </row>
    <row r="209" spans="8:8">
      <c r="H209" s="189"/>
    </row>
    <row r="210" spans="8:8">
      <c r="H210" s="189"/>
    </row>
    <row r="211" spans="8:8">
      <c r="H211" s="189"/>
    </row>
    <row r="212" spans="8:8">
      <c r="H212" s="189"/>
    </row>
    <row r="213" spans="8:8">
      <c r="H213" s="189"/>
    </row>
    <row r="214" spans="8:8">
      <c r="H214" s="189"/>
    </row>
    <row r="215" spans="8:8">
      <c r="H215" s="189"/>
    </row>
    <row r="216" spans="8:8">
      <c r="H216" s="189"/>
    </row>
    <row r="217" spans="8:8">
      <c r="H217" s="189"/>
    </row>
    <row r="218" spans="8:8">
      <c r="H218" s="189"/>
    </row>
    <row r="219" spans="8:8">
      <c r="H219" s="189"/>
    </row>
    <row r="220" spans="8:8">
      <c r="H220" s="189"/>
    </row>
    <row r="221" spans="8:8">
      <c r="H221" s="189"/>
    </row>
    <row r="222" spans="8:8">
      <c r="H222" s="189"/>
    </row>
    <row r="223" spans="8:8">
      <c r="H223" s="189"/>
    </row>
    <row r="224" spans="8:8">
      <c r="H224" s="189"/>
    </row>
    <row r="225" spans="8:8">
      <c r="H225" s="189"/>
    </row>
    <row r="226" spans="8:8">
      <c r="H226" s="189"/>
    </row>
    <row r="227" spans="8:8">
      <c r="H227" s="189"/>
    </row>
    <row r="228" spans="8:8">
      <c r="H228" s="189"/>
    </row>
    <row r="229" spans="8:8">
      <c r="H229" s="189"/>
    </row>
    <row r="230" spans="8:8">
      <c r="H230" s="189"/>
    </row>
    <row r="231" spans="8:8">
      <c r="H231" s="189"/>
    </row>
    <row r="232" spans="8:8">
      <c r="H232" s="189"/>
    </row>
    <row r="233" spans="8:8">
      <c r="H233" s="189"/>
    </row>
    <row r="234" spans="8:8">
      <c r="H234" s="189"/>
    </row>
    <row r="235" spans="8:8">
      <c r="H235" s="189"/>
    </row>
    <row r="236" spans="8:8">
      <c r="H236" s="189"/>
    </row>
    <row r="237" spans="8:8">
      <c r="H237" s="189"/>
    </row>
    <row r="238" spans="8:8">
      <c r="H238" s="189"/>
    </row>
    <row r="239" spans="8:8">
      <c r="H239" s="189"/>
    </row>
    <row r="240" spans="8:8">
      <c r="H240" s="189"/>
    </row>
    <row r="241" spans="8:8">
      <c r="H241" s="189"/>
    </row>
    <row r="242" spans="8:8">
      <c r="H242" s="189"/>
    </row>
    <row r="243" spans="8:8">
      <c r="H243" s="189"/>
    </row>
    <row r="244" spans="8:8">
      <c r="H244" s="189"/>
    </row>
    <row r="245" spans="8:8">
      <c r="H245" s="189"/>
    </row>
    <row r="246" spans="8:8">
      <c r="H246" s="189"/>
    </row>
    <row r="247" spans="8:8">
      <c r="H247" s="189"/>
    </row>
    <row r="248" spans="8:8">
      <c r="H248" s="189"/>
    </row>
    <row r="249" spans="8:8">
      <c r="H249" s="189"/>
    </row>
    <row r="250" spans="8:8">
      <c r="H250" s="189"/>
    </row>
    <row r="251" spans="8:8">
      <c r="H251" s="189"/>
    </row>
    <row r="252" spans="8:8">
      <c r="H252" s="189"/>
    </row>
    <row r="253" spans="8:8">
      <c r="H253" s="189"/>
    </row>
    <row r="254" spans="8:8">
      <c r="H254" s="189"/>
    </row>
    <row r="255" spans="8:8">
      <c r="H255" s="189"/>
    </row>
    <row r="256" spans="8:8">
      <c r="H256" s="189"/>
    </row>
    <row r="257" spans="8:8">
      <c r="H257" s="189"/>
    </row>
    <row r="258" spans="8:8">
      <c r="H258" s="189"/>
    </row>
    <row r="259" spans="8:8">
      <c r="H259" s="189"/>
    </row>
    <row r="260" spans="8:8">
      <c r="H260" s="189"/>
    </row>
    <row r="261" spans="8:8">
      <c r="H261" s="189"/>
    </row>
    <row r="262" spans="8:8">
      <c r="H262" s="189"/>
    </row>
    <row r="263" spans="8:8">
      <c r="H263" s="189"/>
    </row>
    <row r="264" spans="8:8">
      <c r="H264" s="189"/>
    </row>
    <row r="265" spans="8:8">
      <c r="H265" s="189"/>
    </row>
    <row r="266" spans="8:8">
      <c r="H266" s="189"/>
    </row>
    <row r="267" spans="8:8">
      <c r="H267" s="189"/>
    </row>
    <row r="268" spans="8:8">
      <c r="H268" s="189"/>
    </row>
    <row r="269" spans="8:8">
      <c r="H269" s="189"/>
    </row>
    <row r="270" spans="8:8">
      <c r="H270" s="189"/>
    </row>
    <row r="271" spans="8:8">
      <c r="H271" s="189"/>
    </row>
    <row r="272" spans="8:8">
      <c r="H272" s="189"/>
    </row>
    <row r="273" spans="8:8">
      <c r="H273" s="189"/>
    </row>
  </sheetData>
  <mergeCells count="37">
    <mergeCell ref="B28:C28"/>
    <mergeCell ref="F2:H2"/>
    <mergeCell ref="F29:F30"/>
    <mergeCell ref="B9:B10"/>
    <mergeCell ref="B29:B30"/>
    <mergeCell ref="F28:G28"/>
    <mergeCell ref="F9:F10"/>
    <mergeCell ref="B1:H1"/>
    <mergeCell ref="B8:C8"/>
    <mergeCell ref="F3:F7"/>
    <mergeCell ref="B2:D7"/>
    <mergeCell ref="F8:G8"/>
    <mergeCell ref="B78:C78"/>
    <mergeCell ref="B70:B71"/>
    <mergeCell ref="B61:B62"/>
    <mergeCell ref="F78:G78"/>
    <mergeCell ref="F69:G69"/>
    <mergeCell ref="C92:D92"/>
    <mergeCell ref="F42:F43"/>
    <mergeCell ref="B42:B43"/>
    <mergeCell ref="F41:G41"/>
    <mergeCell ref="B41:C41"/>
    <mergeCell ref="F88:G88"/>
    <mergeCell ref="F60:G60"/>
    <mergeCell ref="B60:C60"/>
    <mergeCell ref="B69:C69"/>
    <mergeCell ref="B79:B80"/>
    <mergeCell ref="C98:D98"/>
    <mergeCell ref="G98:H98"/>
    <mergeCell ref="F61:F62"/>
    <mergeCell ref="C96:D96"/>
    <mergeCell ref="C97:D97"/>
    <mergeCell ref="F70:F71"/>
    <mergeCell ref="F79:F80"/>
    <mergeCell ref="C93:D93"/>
    <mergeCell ref="G97:H97"/>
    <mergeCell ref="G96:H96"/>
  </mergeCells>
  <phoneticPr fontId="20" type="noConversion"/>
  <printOptions horizontalCentered="1" verticalCentered="1"/>
  <pageMargins left="0.19685039370078741" right="0.19685039370078741" top="0.19685039370078741" bottom="0.47244094488188981" header="0" footer="0"/>
  <pageSetup paperSize="9" scale="52" orientation="portrait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0"/>
  <sheetViews>
    <sheetView tabSelected="1" zoomScale="75" zoomScaleNormal="60" workbookViewId="0">
      <selection activeCell="AW7" sqref="AW7"/>
    </sheetView>
  </sheetViews>
  <sheetFormatPr baseColWidth="10" defaultRowHeight="13"/>
  <cols>
    <col min="1" max="1" width="14.5" customWidth="1"/>
    <col min="2" max="2" width="17" customWidth="1"/>
    <col min="3" max="4" width="16.5" customWidth="1"/>
    <col min="5" max="5" width="21.1640625" customWidth="1"/>
    <col min="6" max="6" width="16.1640625" hidden="1" customWidth="1"/>
    <col min="7" max="7" width="20.5" customWidth="1"/>
    <col min="8" max="8" width="0.1640625" hidden="1" customWidth="1"/>
    <col min="9" max="10" width="14.6640625" hidden="1" customWidth="1"/>
    <col min="11" max="11" width="14.5" hidden="1" customWidth="1"/>
    <col min="12" max="12" width="14.6640625" hidden="1" customWidth="1"/>
    <col min="13" max="15" width="14.5" hidden="1" customWidth="1"/>
    <col min="16" max="16" width="0.1640625" hidden="1" customWidth="1"/>
    <col min="17" max="17" width="0.33203125" hidden="1" customWidth="1"/>
    <col min="18" max="18" width="15.83203125" hidden="1" customWidth="1"/>
    <col min="19" max="19" width="15.5" hidden="1" customWidth="1"/>
    <col min="20" max="20" width="15.33203125" hidden="1" customWidth="1"/>
    <col min="21" max="21" width="17.1640625" customWidth="1"/>
    <col min="22" max="22" width="13.83203125" hidden="1" customWidth="1"/>
    <col min="23" max="23" width="14.1640625" hidden="1" customWidth="1"/>
    <col min="24" max="26" width="14.33203125" hidden="1" customWidth="1"/>
    <col min="27" max="31" width="14.5" hidden="1" customWidth="1"/>
    <col min="32" max="32" width="0.1640625" hidden="1" customWidth="1"/>
    <col min="33" max="33" width="14.33203125" hidden="1" customWidth="1"/>
    <col min="34" max="35" width="13.83203125" hidden="1" customWidth="1"/>
    <col min="36" max="36" width="13.6640625" hidden="1" customWidth="1"/>
    <col min="37" max="37" width="14.5" customWidth="1"/>
    <col min="38" max="38" width="14.33203125" hidden="1" customWidth="1"/>
    <col min="39" max="39" width="20.33203125" customWidth="1"/>
    <col min="40" max="40" width="4.5" hidden="1" customWidth="1"/>
    <col min="41" max="41" width="4" hidden="1" customWidth="1"/>
    <col min="42" max="42" width="4.5" hidden="1" customWidth="1"/>
    <col min="43" max="43" width="4.6640625" hidden="1" customWidth="1"/>
    <col min="44" max="44" width="4" hidden="1" customWidth="1"/>
    <col min="45" max="45" width="4.1640625" hidden="1" customWidth="1"/>
    <col min="46" max="46" width="4.5" hidden="1" customWidth="1"/>
    <col min="47" max="47" width="0.1640625" hidden="1" customWidth="1"/>
    <col min="48" max="48" width="5.33203125" hidden="1" customWidth="1"/>
    <col min="49" max="49" width="16" bestFit="1" customWidth="1"/>
    <col min="50" max="50" width="16" customWidth="1"/>
    <col min="51" max="51" width="16" hidden="1" customWidth="1"/>
    <col min="52" max="52" width="15.5" customWidth="1"/>
    <col min="53" max="53" width="0.1640625" hidden="1" customWidth="1"/>
    <col min="54" max="54" width="17" hidden="1" customWidth="1"/>
    <col min="55" max="55" width="16.83203125" hidden="1" customWidth="1"/>
    <col min="56" max="56" width="17" hidden="1" customWidth="1"/>
    <col min="57" max="58" width="16.5" hidden="1" customWidth="1"/>
    <col min="59" max="60" width="0.1640625" hidden="1" customWidth="1"/>
    <col min="61" max="61" width="8.5" hidden="1" customWidth="1"/>
    <col min="62" max="62" width="0.1640625" customWidth="1"/>
    <col min="63" max="64" width="16" customWidth="1"/>
    <col min="65" max="65" width="17.5" customWidth="1"/>
    <col min="66" max="66" width="16.83203125" bestFit="1" customWidth="1"/>
    <col min="67" max="67" width="16.83203125" customWidth="1"/>
    <col min="68" max="68" width="16.83203125" bestFit="1" customWidth="1"/>
    <col min="69" max="70" width="16.33203125" customWidth="1"/>
    <col min="71" max="72" width="16.5" customWidth="1"/>
    <col min="73" max="74" width="15.6640625" bestFit="1" customWidth="1"/>
    <col min="75" max="77" width="15.1640625" customWidth="1"/>
    <col min="78" max="78" width="16.5" customWidth="1"/>
    <col min="79" max="79" width="16.5" bestFit="1" customWidth="1"/>
    <col min="80" max="80" width="15.1640625" customWidth="1"/>
    <col min="81" max="256" width="8.83203125" customWidth="1"/>
  </cols>
  <sheetData>
    <row r="1" spans="1:98"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</row>
    <row r="2" spans="1:98"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</row>
    <row r="3" spans="1:98"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</row>
    <row r="4" spans="1:98" ht="76.5" customHeight="1">
      <c r="A4" s="319" t="str">
        <f>'[1]AYRINTILI AİDAT'!A4:AZ4</f>
        <v>46493 ADA ILGAZLAR SİTESİ 01.07.2023 - 30.06.2024 TARİHLERİ ARASI AİDAT ÖDEME PLANI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1"/>
      <c r="BB4" s="1"/>
      <c r="BC4" s="1"/>
      <c r="BD4" s="1"/>
      <c r="BE4" s="1"/>
      <c r="BF4" s="1"/>
      <c r="BG4" s="1"/>
      <c r="BH4" s="1"/>
      <c r="BI4" s="1"/>
      <c r="BJ4" s="1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</row>
    <row r="5" spans="1:98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</row>
    <row r="6" spans="1:98" s="3" customFormat="1" ht="17" thickBot="1">
      <c r="B6" s="4"/>
      <c r="C6" s="4"/>
      <c r="D6" s="4"/>
      <c r="E6" s="5">
        <f>'[1]BİLGİ GİRİŞİ'!D7</f>
        <v>12</v>
      </c>
      <c r="F6" s="5">
        <f>'[1]BİLGİ GİRİŞİ'!C7</f>
        <v>4</v>
      </c>
      <c r="G6" s="5">
        <f>E6</f>
        <v>12</v>
      </c>
      <c r="H6" s="5">
        <f>E6</f>
        <v>12</v>
      </c>
      <c r="I6" s="5">
        <f>E6</f>
        <v>12</v>
      </c>
      <c r="J6" s="5">
        <f>E6</f>
        <v>12</v>
      </c>
      <c r="K6" s="5">
        <f>E6</f>
        <v>12</v>
      </c>
      <c r="L6" s="5">
        <f>F6</f>
        <v>4</v>
      </c>
      <c r="M6" s="5">
        <f>F6</f>
        <v>4</v>
      </c>
      <c r="N6" s="5">
        <f>F6</f>
        <v>4</v>
      </c>
      <c r="O6" s="5">
        <f>F6</f>
        <v>4</v>
      </c>
      <c r="P6" s="5">
        <f>F6</f>
        <v>4</v>
      </c>
      <c r="Q6" s="5">
        <f>E6</f>
        <v>12</v>
      </c>
      <c r="R6" s="5">
        <f>F6</f>
        <v>4</v>
      </c>
      <c r="S6" s="5">
        <f>E6</f>
        <v>12</v>
      </c>
      <c r="T6" s="5">
        <f>F6</f>
        <v>4</v>
      </c>
      <c r="U6" s="5">
        <f>E6</f>
        <v>12</v>
      </c>
      <c r="V6" s="5">
        <f>F6</f>
        <v>4</v>
      </c>
      <c r="W6" s="5">
        <f>E6</f>
        <v>12</v>
      </c>
      <c r="X6" s="5">
        <f>E6</f>
        <v>12</v>
      </c>
      <c r="Y6" s="5">
        <f>E6</f>
        <v>12</v>
      </c>
      <c r="Z6" s="5">
        <f>E6</f>
        <v>12</v>
      </c>
      <c r="AA6" s="5">
        <f>E6</f>
        <v>12</v>
      </c>
      <c r="AB6" s="5">
        <f>F6</f>
        <v>4</v>
      </c>
      <c r="AC6" s="5">
        <f>F6</f>
        <v>4</v>
      </c>
      <c r="AD6" s="5">
        <f>F6</f>
        <v>4</v>
      </c>
      <c r="AE6" s="5">
        <f>F6</f>
        <v>4</v>
      </c>
      <c r="AF6" s="5">
        <f>F6</f>
        <v>4</v>
      </c>
      <c r="AG6" s="5">
        <f>E6</f>
        <v>12</v>
      </c>
      <c r="AH6" s="5">
        <f>F6</f>
        <v>4</v>
      </c>
      <c r="AI6" s="5">
        <f>E6</f>
        <v>12</v>
      </c>
      <c r="AJ6" s="5">
        <f>F6</f>
        <v>4</v>
      </c>
      <c r="AK6" s="5">
        <f>E6</f>
        <v>12</v>
      </c>
      <c r="AL6" s="4">
        <f>F6</f>
        <v>4</v>
      </c>
      <c r="AM6" s="4">
        <f>E6</f>
        <v>12</v>
      </c>
      <c r="AN6" s="4">
        <f>E6</f>
        <v>12</v>
      </c>
      <c r="AO6" s="4">
        <f>E6</f>
        <v>12</v>
      </c>
      <c r="AP6" s="4">
        <f>F6</f>
        <v>4</v>
      </c>
      <c r="AQ6" s="4">
        <f>F6</f>
        <v>4</v>
      </c>
      <c r="AR6" s="4">
        <f>F6</f>
        <v>4</v>
      </c>
      <c r="AS6" s="4">
        <f>E6</f>
        <v>12</v>
      </c>
      <c r="AT6" s="4">
        <f>F6</f>
        <v>4</v>
      </c>
      <c r="AU6" s="4">
        <f>E6</f>
        <v>12</v>
      </c>
      <c r="AV6" s="4">
        <f>F6</f>
        <v>4</v>
      </c>
      <c r="AW6" s="5">
        <f>E6</f>
        <v>12</v>
      </c>
      <c r="AX6" s="5">
        <f>E6</f>
        <v>12</v>
      </c>
      <c r="AY6" s="5">
        <f>E6</f>
        <v>12</v>
      </c>
      <c r="AZ6" s="5">
        <f>E6</f>
        <v>12</v>
      </c>
      <c r="BA6" s="4">
        <f>E6</f>
        <v>12</v>
      </c>
      <c r="BB6" s="4">
        <f>F6</f>
        <v>4</v>
      </c>
      <c r="BC6" s="4">
        <v>12</v>
      </c>
      <c r="BD6" s="4">
        <f>F6</f>
        <v>4</v>
      </c>
      <c r="BE6" s="4">
        <v>4</v>
      </c>
      <c r="BF6" s="4">
        <v>4</v>
      </c>
      <c r="BG6" s="4">
        <v>4</v>
      </c>
      <c r="BH6" s="4">
        <f>F6</f>
        <v>4</v>
      </c>
      <c r="BI6" s="4">
        <f>F6</f>
        <v>4</v>
      </c>
      <c r="BJ6" s="4">
        <f>F6</f>
        <v>4</v>
      </c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</row>
    <row r="7" spans="1:98" ht="86.25" customHeight="1" thickBot="1">
      <c r="B7" s="6" t="s">
        <v>0</v>
      </c>
      <c r="C7" s="7" t="s">
        <v>1</v>
      </c>
      <c r="D7" s="7" t="s">
        <v>60</v>
      </c>
      <c r="E7" s="7" t="s">
        <v>61</v>
      </c>
      <c r="F7" s="7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8"/>
      <c r="R7" s="8"/>
      <c r="S7" s="8"/>
      <c r="T7" s="8"/>
      <c r="U7" s="6" t="str">
        <f>'[1]2022-23'!B41</f>
        <v>KONUT SAYISINA ESAS GİDERLER</v>
      </c>
      <c r="V7" s="6" t="s">
        <v>2</v>
      </c>
      <c r="W7" s="6" t="str">
        <f>'[1]2022-23'!B63</f>
        <v>KONUT SAYISI ESASLI AMORTİSMAN 1</v>
      </c>
      <c r="X7" s="6" t="str">
        <f>'[1]2022-23'!B64</f>
        <v>KONUT SAYISI ESASLI AMORTİSMAN 2</v>
      </c>
      <c r="Y7" s="6" t="str">
        <f>'[1]2022-23'!B65</f>
        <v>KONUT SAYISI ESASLI AMORTİSMAN 3</v>
      </c>
      <c r="Z7" s="6" t="str">
        <f>'[1]2022-23'!B66</f>
        <v>KONUT SAYISI ESASLI AMORTİSMAN 4</v>
      </c>
      <c r="AA7" s="6" t="str">
        <f>'[1]2022-23'!B67</f>
        <v>KONUT SAYISI ESASLI AMORTİSMAN 5</v>
      </c>
      <c r="AB7" s="6" t="s">
        <v>3</v>
      </c>
      <c r="AC7" s="6" t="s">
        <v>4</v>
      </c>
      <c r="AD7" s="6" t="s">
        <v>5</v>
      </c>
      <c r="AE7" s="6" t="s">
        <v>6</v>
      </c>
      <c r="AF7" s="6" t="s">
        <v>7</v>
      </c>
      <c r="AG7" s="8"/>
      <c r="AH7" s="8"/>
      <c r="AI7" s="8"/>
      <c r="AJ7" s="6" t="str">
        <f>'[1]2022-23'!B41</f>
        <v>KONUT SAYISINA ESAS GİDERLER</v>
      </c>
      <c r="AK7" s="6" t="str">
        <f>'[1]2022-23'!B69</f>
        <v>ASANSÖR GİDERLER</v>
      </c>
      <c r="AL7" s="6" t="s">
        <v>8</v>
      </c>
      <c r="AM7" s="6" t="str">
        <f>'[1]2022-23'!B81</f>
        <v>ASANSÖR AMORTİSMAN 1</v>
      </c>
      <c r="AN7" s="6" t="str">
        <f>'[1]2022-23'!B82</f>
        <v>ASANSÖR AMORTİSMAN 2</v>
      </c>
      <c r="AO7" s="6" t="str">
        <f>'[1]2022-23'!B83</f>
        <v>ASANSÖR AMORTİSMAN 3</v>
      </c>
      <c r="AP7" s="6" t="s">
        <v>9</v>
      </c>
      <c r="AQ7" s="6" t="s">
        <v>10</v>
      </c>
      <c r="AR7" s="6" t="s">
        <v>11</v>
      </c>
      <c r="AS7" s="8"/>
      <c r="AT7" s="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</row>
    <row r="8" spans="1:98" ht="22.5" customHeight="1" thickBot="1">
      <c r="B8" s="10">
        <f>C15+C16+C19+C20+C21+C22+C23+C24+C25+C26+C27+C28+C30+C31</f>
        <v>160</v>
      </c>
      <c r="C8" s="11">
        <f>SUM(C14:C31)</f>
        <v>372</v>
      </c>
      <c r="D8" s="12">
        <f>SUM(D14:D31)</f>
        <v>30553.52</v>
      </c>
      <c r="E8" s="12">
        <f>('[1]2022-23'!D10-'[1]2022-23'!H10)/D8/E6</f>
        <v>9.3360764978961495</v>
      </c>
      <c r="F8" s="12">
        <f>('[1]2022-23'!C10-'[1]2022-23'!G10)/D8/F6</f>
        <v>0</v>
      </c>
      <c r="G8" s="12">
        <f>('[1]2022-23'!D31-'[1]2022-23'!H31)/D8/G6</f>
        <v>0.5</v>
      </c>
      <c r="H8" s="12">
        <f>('[1]2022-23'!D32-'[1]2022-23'!H32)/D8/H6</f>
        <v>0</v>
      </c>
      <c r="I8" s="12">
        <f>('[1]2022-23'!D33-'[1]2022-23'!H33)/D8/I6</f>
        <v>0</v>
      </c>
      <c r="J8" s="12">
        <f>('[1]2022-23'!D34-'[1]2022-23'!H34)/D8/J6</f>
        <v>0</v>
      </c>
      <c r="K8" s="12">
        <f>('[1]2022-23'!D35-'[1]2022-23'!H35)/D8/K6</f>
        <v>0</v>
      </c>
      <c r="L8" s="12">
        <f>('[1]2022-23'!C31-'[1]2022-23'!G31)/D8/L6</f>
        <v>0</v>
      </c>
      <c r="M8" s="12">
        <f>('[1]2022-23'!C32-'[1]2022-23'!G32)/D8/M6</f>
        <v>0</v>
      </c>
      <c r="N8" s="12">
        <f>('[1]2022-23'!C33-'[1]2022-23'!G33)/D8/12</f>
        <v>0</v>
      </c>
      <c r="O8" s="12">
        <f>('[1]2022-23'!C34-'[1]2022-23'!G34)/D8/O6</f>
        <v>0</v>
      </c>
      <c r="P8" s="12">
        <f>('[1]2022-23'!C35-'[1]2022-23'!G35)/D8/P6</f>
        <v>0</v>
      </c>
      <c r="Q8" s="13"/>
      <c r="R8" s="13"/>
      <c r="S8" s="13"/>
      <c r="T8" s="13"/>
      <c r="U8" s="12">
        <f>('[1]2022-23'!D43-'[1]2022-23'!H43)/C8/U6</f>
        <v>326.6937813620072</v>
      </c>
      <c r="V8" s="12">
        <f>('[1]2022-23'!C43-'[1]2022-23'!G43)/C8/V6</f>
        <v>0</v>
      </c>
      <c r="W8" s="12">
        <f>('[1]2022-23'!D63-'[1]2022-23'!H63)/C8/W6</f>
        <v>0</v>
      </c>
      <c r="X8" s="12">
        <f>('[1]2022-23'!D64-'[1]2022-23'!H64)/C8/X6</f>
        <v>0</v>
      </c>
      <c r="Y8" s="12">
        <f>('[1]2022-23'!D65-'[1]2022-23'!H65)/C8/Y6</f>
        <v>0</v>
      </c>
      <c r="Z8" s="12">
        <f>('[1]2022-23'!D66-'[1]2022-23'!H66)/C8/Z6</f>
        <v>0</v>
      </c>
      <c r="AA8" s="12">
        <f>('[1]2022-23'!D67-'[1]2022-23'!H67)/C8/AA6</f>
        <v>0</v>
      </c>
      <c r="AB8" s="12">
        <f>('[1]2022-23'!C63-'[1]2022-23'!G63)/C8/AB6</f>
        <v>0</v>
      </c>
      <c r="AC8" s="12">
        <f>('[1]2022-23'!D64-'[1]2022-23'!H64)/C8/AC6</f>
        <v>0</v>
      </c>
      <c r="AD8" s="12">
        <f>('[1]2022-23'!D65-'[1]2022-23'!H65)/C8/AD6</f>
        <v>0</v>
      </c>
      <c r="AE8" s="12">
        <f>('[1]2022-23'!D66-'[1]2022-23'!H66)/C8/AE6</f>
        <v>0</v>
      </c>
      <c r="AF8" s="12">
        <f>('[1]2022-23'!D67-'[1]2022-23'!H67)/C8/AF6</f>
        <v>0</v>
      </c>
      <c r="AG8" s="13"/>
      <c r="AH8" s="13"/>
      <c r="AI8" s="13"/>
      <c r="AJ8" s="12"/>
      <c r="AK8" s="12">
        <f>('[1]2022-23'!D71-'[1]2022-23'!H71)/B8/AK6</f>
        <v>50</v>
      </c>
      <c r="AL8" s="12">
        <f>('[1]2022-23'!C71-'[1]2022-23'!G71)/B8/AL6</f>
        <v>0</v>
      </c>
      <c r="AM8" s="12">
        <f>('[1]2022-23'!D81-'[1]2022-23'!H81)/B8/AM6</f>
        <v>18.229166666666668</v>
      </c>
      <c r="AN8" s="12">
        <f>('[1]2022-23'!D82-'[1]2022-23'!H82)/B8/AN6</f>
        <v>0</v>
      </c>
      <c r="AO8" s="12">
        <f>('[1]2022-23'!D83-'[1]2022-23'!H83)/B8/AO6</f>
        <v>0</v>
      </c>
      <c r="AP8" s="12">
        <f>('[1]2022-23'!C81-'[1]2022-23'!G81)/B8/AP6</f>
        <v>0</v>
      </c>
      <c r="AQ8" s="12">
        <f>('[1]2022-23'!C82-'[1]2022-23'!G82)/B8/AQ6</f>
        <v>0</v>
      </c>
      <c r="AR8" s="12">
        <f>('[1]2022-23'!C83-'[1]2022-23'!G83)/B8/AR6</f>
        <v>0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</row>
    <row r="9" spans="1:98" s="3" customFormat="1" ht="22.5" customHeight="1" thickBot="1">
      <c r="B9" s="14"/>
      <c r="C9" s="15"/>
      <c r="D9" s="13"/>
      <c r="E9" s="13"/>
      <c r="F9" s="13" t="s">
        <v>12</v>
      </c>
      <c r="G9" s="16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/>
      <c r="V9" s="17" t="s">
        <v>12</v>
      </c>
      <c r="W9" s="17" t="s">
        <v>12</v>
      </c>
      <c r="X9" s="17" t="s">
        <v>12</v>
      </c>
      <c r="Y9" s="17" t="s">
        <v>12</v>
      </c>
      <c r="Z9" s="17" t="s">
        <v>12</v>
      </c>
      <c r="AA9" s="17" t="s">
        <v>12</v>
      </c>
      <c r="AB9" s="17" t="s">
        <v>12</v>
      </c>
      <c r="AC9" s="17" t="s">
        <v>12</v>
      </c>
      <c r="AD9" s="17" t="s">
        <v>12</v>
      </c>
      <c r="AE9" s="17" t="s">
        <v>12</v>
      </c>
      <c r="AF9" s="17" t="s">
        <v>12</v>
      </c>
      <c r="AG9" s="17" t="s">
        <v>12</v>
      </c>
      <c r="AH9" s="17" t="s">
        <v>12</v>
      </c>
      <c r="AI9" s="17" t="s">
        <v>12</v>
      </c>
      <c r="AJ9" s="17" t="s">
        <v>12</v>
      </c>
      <c r="AL9" s="17" t="s">
        <v>12</v>
      </c>
      <c r="AM9" s="17" t="s">
        <v>12</v>
      </c>
      <c r="AN9" s="17" t="s">
        <v>12</v>
      </c>
      <c r="AO9" s="17" t="s">
        <v>12</v>
      </c>
      <c r="AP9" s="17" t="s">
        <v>12</v>
      </c>
      <c r="AQ9" s="17" t="s">
        <v>12</v>
      </c>
      <c r="AR9" s="17" t="s">
        <v>12</v>
      </c>
      <c r="AS9" s="17" t="s">
        <v>12</v>
      </c>
      <c r="AT9" s="17" t="s">
        <v>12</v>
      </c>
      <c r="AU9" s="17" t="s">
        <v>12</v>
      </c>
      <c r="AV9" s="17" t="s">
        <v>12</v>
      </c>
      <c r="AW9" s="18">
        <v>1</v>
      </c>
      <c r="AX9" s="18">
        <v>2</v>
      </c>
      <c r="AY9" s="18">
        <v>3</v>
      </c>
      <c r="AZ9" s="18">
        <v>4</v>
      </c>
      <c r="BA9" s="17" t="s">
        <v>13</v>
      </c>
      <c r="BB9" s="17">
        <v>6</v>
      </c>
      <c r="BC9" s="17" t="s">
        <v>14</v>
      </c>
      <c r="BD9" s="17">
        <v>7</v>
      </c>
      <c r="BE9" s="17" t="s">
        <v>12</v>
      </c>
      <c r="BF9" s="17" t="s">
        <v>12</v>
      </c>
      <c r="BG9" s="17" t="s">
        <v>12</v>
      </c>
      <c r="BH9" s="17">
        <v>8</v>
      </c>
      <c r="BI9" s="17">
        <v>9</v>
      </c>
      <c r="BJ9" s="17">
        <v>10</v>
      </c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</row>
    <row r="10" spans="1:98" ht="75" customHeight="1" thickBot="1">
      <c r="D10" s="19"/>
      <c r="E10" s="320" t="s">
        <v>15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2" t="str">
        <f>'[1]2022-23'!B41</f>
        <v>KONUT SAYISINA ESAS GİDERLER</v>
      </c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0" t="str">
        <f>'[1]2022-23'!B69</f>
        <v>ASANSÖR GİDERLER</v>
      </c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4"/>
      <c r="AW10" s="325" t="s">
        <v>16</v>
      </c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7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</row>
    <row r="11" spans="1:98" ht="116.25" customHeight="1" thickBot="1">
      <c r="D11" s="9"/>
      <c r="E11" s="314" t="s">
        <v>17</v>
      </c>
      <c r="F11" s="315"/>
      <c r="G11" s="311" t="s">
        <v>18</v>
      </c>
      <c r="H11" s="312"/>
      <c r="I11" s="312"/>
      <c r="J11" s="312"/>
      <c r="K11" s="313"/>
      <c r="L11" s="314" t="s">
        <v>19</v>
      </c>
      <c r="M11" s="315"/>
      <c r="N11" s="315"/>
      <c r="O11" s="315"/>
      <c r="P11" s="316"/>
      <c r="Q11" s="20" t="s">
        <v>20</v>
      </c>
      <c r="R11" s="21" t="s">
        <v>21</v>
      </c>
      <c r="S11" s="21" t="s">
        <v>22</v>
      </c>
      <c r="T11" s="21" t="s">
        <v>23</v>
      </c>
      <c r="U11" s="314" t="str">
        <f>'[1]2022-23'!B41</f>
        <v>KONUT SAYISINA ESAS GİDERLER</v>
      </c>
      <c r="V11" s="316"/>
      <c r="W11" s="314" t="str">
        <f>'[1]2022-23'!B60</f>
        <v>KONUT SAYININA ESASLI AMORTİSMAN GİDERLER</v>
      </c>
      <c r="X11" s="315"/>
      <c r="Y11" s="315"/>
      <c r="Z11" s="315"/>
      <c r="AA11" s="316"/>
      <c r="AB11" s="314" t="s">
        <v>24</v>
      </c>
      <c r="AC11" s="315"/>
      <c r="AD11" s="315"/>
      <c r="AE11" s="315"/>
      <c r="AF11" s="316"/>
      <c r="AG11" s="20" t="s">
        <v>20</v>
      </c>
      <c r="AH11" s="21" t="s">
        <v>25</v>
      </c>
      <c r="AI11" s="21" t="s">
        <v>22</v>
      </c>
      <c r="AJ11" s="21" t="s">
        <v>26</v>
      </c>
      <c r="AK11" s="314" t="str">
        <f>'[1]2022-23'!B69</f>
        <v>ASANSÖR GİDERLER</v>
      </c>
      <c r="AL11" s="316"/>
      <c r="AM11" s="314" t="str">
        <f>'[1]2022-23'!B78</f>
        <v>ASANSÖR AMORTİSMAN GİDERLER</v>
      </c>
      <c r="AN11" s="315"/>
      <c r="AO11" s="316"/>
      <c r="AP11" s="328" t="s">
        <v>27</v>
      </c>
      <c r="AQ11" s="329"/>
      <c r="AR11" s="330"/>
      <c r="AS11" s="23" t="s">
        <v>20</v>
      </c>
      <c r="AT11" s="24" t="s">
        <v>25</v>
      </c>
      <c r="AU11" s="21" t="s">
        <v>22</v>
      </c>
      <c r="AV11" s="24" t="s">
        <v>26</v>
      </c>
      <c r="AW11" s="273" t="s">
        <v>28</v>
      </c>
      <c r="AX11" s="225" t="s">
        <v>22</v>
      </c>
      <c r="AY11" s="25" t="s">
        <v>29</v>
      </c>
      <c r="AZ11" s="278" t="s">
        <v>29</v>
      </c>
      <c r="BA11" s="26" t="s">
        <v>30</v>
      </c>
      <c r="BB11" s="25" t="s">
        <v>31</v>
      </c>
      <c r="BC11" s="27" t="s">
        <v>32</v>
      </c>
      <c r="BD11" s="28" t="s">
        <v>33</v>
      </c>
      <c r="BE11" s="25" t="s">
        <v>34</v>
      </c>
      <c r="BF11" s="25" t="s">
        <v>34</v>
      </c>
      <c r="BG11" s="26" t="s">
        <v>35</v>
      </c>
      <c r="BH11" s="25" t="s">
        <v>34</v>
      </c>
      <c r="BI11" s="25" t="s">
        <v>34</v>
      </c>
      <c r="BJ11" s="199" t="s">
        <v>35</v>
      </c>
      <c r="BK11" s="206"/>
      <c r="BL11" s="207"/>
      <c r="BM11" s="206"/>
      <c r="BN11" s="207"/>
      <c r="BO11" s="207"/>
      <c r="BP11" s="207"/>
      <c r="BQ11" s="207"/>
      <c r="BR11" s="207"/>
      <c r="BS11" s="206"/>
      <c r="BT11" s="208"/>
      <c r="BU11" s="206"/>
      <c r="BV11" s="206"/>
      <c r="BW11" s="209"/>
      <c r="BX11" s="206"/>
      <c r="BY11" s="206"/>
      <c r="BZ11" s="206"/>
      <c r="CA11" s="20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</row>
    <row r="12" spans="1:98" ht="78" customHeight="1" thickBot="1">
      <c r="A12" s="226" t="s">
        <v>92</v>
      </c>
      <c r="B12" s="226" t="s">
        <v>36</v>
      </c>
      <c r="C12" s="226" t="s">
        <v>37</v>
      </c>
      <c r="D12" s="227" t="s">
        <v>93</v>
      </c>
      <c r="E12" s="21" t="s">
        <v>94</v>
      </c>
      <c r="F12" s="21" t="s">
        <v>38</v>
      </c>
      <c r="G12" s="21" t="s">
        <v>95</v>
      </c>
      <c r="H12" s="21" t="s">
        <v>96</v>
      </c>
      <c r="I12" s="21" t="s">
        <v>97</v>
      </c>
      <c r="J12" s="21" t="s">
        <v>98</v>
      </c>
      <c r="K12" s="21" t="s">
        <v>99</v>
      </c>
      <c r="L12" s="21" t="s">
        <v>100</v>
      </c>
      <c r="M12" s="21" t="s">
        <v>101</v>
      </c>
      <c r="N12" s="21" t="s">
        <v>102</v>
      </c>
      <c r="O12" s="21" t="s">
        <v>103</v>
      </c>
      <c r="P12" s="21" t="s">
        <v>104</v>
      </c>
      <c r="Q12" s="228" t="s">
        <v>105</v>
      </c>
      <c r="R12" s="228" t="s">
        <v>106</v>
      </c>
      <c r="S12" s="228" t="s">
        <v>107</v>
      </c>
      <c r="T12" s="228" t="s">
        <v>108</v>
      </c>
      <c r="U12" s="21" t="str">
        <f>'[1]2022-23'!B41</f>
        <v>KONUT SAYISINA ESAS GİDERLER</v>
      </c>
      <c r="V12" s="20" t="str">
        <f>'[1]2022-23'!C42</f>
        <v>EK BÜTÇE</v>
      </c>
      <c r="W12" s="21" t="str">
        <f>'[1]2022-23'!B63</f>
        <v>KONUT SAYISI ESASLI AMORTİSMAN 1</v>
      </c>
      <c r="X12" s="21" t="str">
        <f>'[1]2022-23'!B64</f>
        <v>KONUT SAYISI ESASLI AMORTİSMAN 2</v>
      </c>
      <c r="Y12" s="21" t="str">
        <f>'[1]2022-23'!B65</f>
        <v>KONUT SAYISI ESASLI AMORTİSMAN 3</v>
      </c>
      <c r="Z12" s="21" t="str">
        <f>'[1]2022-23'!B66</f>
        <v>KONUT SAYISI ESASLI AMORTİSMAN 4</v>
      </c>
      <c r="AA12" s="21" t="str">
        <f>'[1]2022-23'!B67</f>
        <v>KONUT SAYISI ESASLI AMORTİSMAN 5</v>
      </c>
      <c r="AB12" s="21" t="str">
        <f>AB7</f>
        <v>EK BÜTÇE KONUT SAYISI ESASLI AMORTİSMAN 1</v>
      </c>
      <c r="AC12" s="21" t="str">
        <f>AC7</f>
        <v>EK BÜTÇE KONUT SAYISI ESASLI AMORTİSMAN 2</v>
      </c>
      <c r="AD12" s="21" t="str">
        <f>AD7</f>
        <v>EK BÜTÇE KONUT SAYISI ESASLI AMORTİSMAN 3</v>
      </c>
      <c r="AE12" s="21" t="str">
        <f>AE7</f>
        <v>EK BÜTÇE KONUT SAYISI ESASLI AMORTİSMAN 4</v>
      </c>
      <c r="AF12" s="21" t="str">
        <f>AF7</f>
        <v>EK BÜTÇE KONUT SAYISI ESASLI AMORTİSMAN 5</v>
      </c>
      <c r="AG12" s="21" t="s">
        <v>39</v>
      </c>
      <c r="AH12" s="228" t="s">
        <v>40</v>
      </c>
      <c r="AI12" s="228" t="s">
        <v>41</v>
      </c>
      <c r="AJ12" s="228" t="s">
        <v>42</v>
      </c>
      <c r="AK12" s="21" t="str">
        <f>'[1]2022-23'!B69</f>
        <v>ASANSÖR GİDERLER</v>
      </c>
      <c r="AL12" s="21" t="str">
        <f>AL7</f>
        <v>EK BÜTÇE ASANSÖR GİDERLERİ</v>
      </c>
      <c r="AM12" s="21" t="str">
        <f>'[1]2022-23'!B81</f>
        <v>ASANSÖR AMORTİSMAN 1</v>
      </c>
      <c r="AN12" s="21" t="str">
        <f>'[1]2022-23'!B82</f>
        <v>ASANSÖR AMORTİSMAN 2</v>
      </c>
      <c r="AO12" s="21" t="str">
        <f>'[1]2022-23'!B83</f>
        <v>ASANSÖR AMORTİSMAN 3</v>
      </c>
      <c r="AP12" s="21" t="str">
        <f>AP7</f>
        <v>EK BÜTÇE ASANSÖR AMORTİSMAN 1</v>
      </c>
      <c r="AQ12" s="21" t="str">
        <f>AQ7</f>
        <v>EK BÜTÇE ASANSÖR AMORTİSMAN 2</v>
      </c>
      <c r="AR12" s="21" t="str">
        <f>AR7</f>
        <v>EK BÜTÇE ASANSÖR AMORTİSMAN 3</v>
      </c>
      <c r="AS12" s="228" t="s">
        <v>43</v>
      </c>
      <c r="AT12" s="228" t="s">
        <v>44</v>
      </c>
      <c r="AU12" s="228" t="s">
        <v>45</v>
      </c>
      <c r="AV12" s="228" t="s">
        <v>46</v>
      </c>
      <c r="AW12" s="274" t="s">
        <v>47</v>
      </c>
      <c r="AX12" s="229" t="s">
        <v>48</v>
      </c>
      <c r="AY12" s="25" t="s">
        <v>49</v>
      </c>
      <c r="AZ12" s="274" t="s">
        <v>50</v>
      </c>
      <c r="BA12" s="30" t="str">
        <f>'[1]2022-23'!B92</f>
        <v>TAMA İBLAĞ</v>
      </c>
      <c r="BB12" s="30" t="s">
        <v>51</v>
      </c>
      <c r="BC12" s="29" t="s">
        <v>52</v>
      </c>
      <c r="BD12" s="30" t="s">
        <v>53</v>
      </c>
      <c r="BE12" s="30" t="s">
        <v>49</v>
      </c>
      <c r="BF12" s="22" t="s">
        <v>54</v>
      </c>
      <c r="BG12" s="22" t="s">
        <v>55</v>
      </c>
      <c r="BH12" s="30" t="s">
        <v>49</v>
      </c>
      <c r="BI12" s="22" t="s">
        <v>54</v>
      </c>
      <c r="BJ12" s="166" t="s">
        <v>55</v>
      </c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210"/>
      <c r="BX12" s="198"/>
      <c r="BY12" s="198"/>
      <c r="BZ12" s="198"/>
      <c r="CA12" s="198"/>
      <c r="CB12" s="198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</row>
    <row r="13" spans="1:98" ht="19" hidden="1" thickBot="1">
      <c r="A13" s="230"/>
      <c r="B13" s="231"/>
      <c r="C13" s="231"/>
      <c r="D13" s="232"/>
      <c r="E13" s="228">
        <f t="shared" ref="E13:AJ13" si="0">E6</f>
        <v>12</v>
      </c>
      <c r="F13" s="228">
        <f t="shared" si="0"/>
        <v>4</v>
      </c>
      <c r="G13" s="233">
        <f t="shared" si="0"/>
        <v>12</v>
      </c>
      <c r="H13" s="233">
        <f t="shared" si="0"/>
        <v>12</v>
      </c>
      <c r="I13" s="233">
        <f t="shared" si="0"/>
        <v>12</v>
      </c>
      <c r="J13" s="233">
        <f t="shared" si="0"/>
        <v>12</v>
      </c>
      <c r="K13" s="233">
        <f t="shared" si="0"/>
        <v>12</v>
      </c>
      <c r="L13" s="233">
        <f t="shared" si="0"/>
        <v>4</v>
      </c>
      <c r="M13" s="233">
        <f t="shared" si="0"/>
        <v>4</v>
      </c>
      <c r="N13" s="233">
        <f t="shared" si="0"/>
        <v>4</v>
      </c>
      <c r="O13" s="233">
        <f t="shared" si="0"/>
        <v>4</v>
      </c>
      <c r="P13" s="233">
        <f t="shared" si="0"/>
        <v>4</v>
      </c>
      <c r="Q13" s="228">
        <f t="shared" si="0"/>
        <v>12</v>
      </c>
      <c r="R13" s="228">
        <f t="shared" si="0"/>
        <v>4</v>
      </c>
      <c r="S13" s="233">
        <f t="shared" si="0"/>
        <v>12</v>
      </c>
      <c r="T13" s="233">
        <f t="shared" si="0"/>
        <v>4</v>
      </c>
      <c r="U13" s="21">
        <f t="shared" si="0"/>
        <v>12</v>
      </c>
      <c r="V13" s="20">
        <f t="shared" si="0"/>
        <v>4</v>
      </c>
      <c r="W13" s="233">
        <f t="shared" si="0"/>
        <v>12</v>
      </c>
      <c r="X13" s="233">
        <f t="shared" si="0"/>
        <v>12</v>
      </c>
      <c r="Y13" s="233">
        <f t="shared" si="0"/>
        <v>12</v>
      </c>
      <c r="Z13" s="233">
        <f t="shared" si="0"/>
        <v>12</v>
      </c>
      <c r="AA13" s="233">
        <f t="shared" si="0"/>
        <v>12</v>
      </c>
      <c r="AB13" s="233">
        <f t="shared" si="0"/>
        <v>4</v>
      </c>
      <c r="AC13" s="233">
        <f t="shared" si="0"/>
        <v>4</v>
      </c>
      <c r="AD13" s="233">
        <f t="shared" si="0"/>
        <v>4</v>
      </c>
      <c r="AE13" s="233">
        <f t="shared" si="0"/>
        <v>4</v>
      </c>
      <c r="AF13" s="233">
        <f t="shared" si="0"/>
        <v>4</v>
      </c>
      <c r="AG13" s="21">
        <f t="shared" si="0"/>
        <v>12</v>
      </c>
      <c r="AH13" s="228">
        <f t="shared" si="0"/>
        <v>4</v>
      </c>
      <c r="AI13" s="233">
        <f t="shared" si="0"/>
        <v>12</v>
      </c>
      <c r="AJ13" s="233">
        <f t="shared" si="0"/>
        <v>4</v>
      </c>
      <c r="AK13" s="21">
        <f t="shared" ref="AK13:BH13" si="1">AK6</f>
        <v>12</v>
      </c>
      <c r="AL13" s="21">
        <f t="shared" si="1"/>
        <v>4</v>
      </c>
      <c r="AM13" s="233">
        <f t="shared" si="1"/>
        <v>12</v>
      </c>
      <c r="AN13" s="233">
        <f t="shared" si="1"/>
        <v>12</v>
      </c>
      <c r="AO13" s="233">
        <f t="shared" si="1"/>
        <v>12</v>
      </c>
      <c r="AP13" s="233">
        <f t="shared" si="1"/>
        <v>4</v>
      </c>
      <c r="AQ13" s="233">
        <f t="shared" si="1"/>
        <v>4</v>
      </c>
      <c r="AR13" s="233">
        <f t="shared" si="1"/>
        <v>4</v>
      </c>
      <c r="AS13" s="228">
        <f t="shared" si="1"/>
        <v>12</v>
      </c>
      <c r="AT13" s="228">
        <f t="shared" si="1"/>
        <v>4</v>
      </c>
      <c r="AU13" s="233">
        <f t="shared" si="1"/>
        <v>12</v>
      </c>
      <c r="AV13" s="233">
        <f t="shared" si="1"/>
        <v>4</v>
      </c>
      <c r="AW13" s="274">
        <f t="shared" si="1"/>
        <v>12</v>
      </c>
      <c r="AX13" s="229">
        <f t="shared" si="1"/>
        <v>12</v>
      </c>
      <c r="AY13" s="25">
        <f t="shared" si="1"/>
        <v>12</v>
      </c>
      <c r="AZ13" s="278">
        <f t="shared" si="1"/>
        <v>12</v>
      </c>
      <c r="BA13" s="30">
        <f t="shared" si="1"/>
        <v>12</v>
      </c>
      <c r="BB13" s="30">
        <f t="shared" si="1"/>
        <v>4</v>
      </c>
      <c r="BC13" s="30">
        <f t="shared" si="1"/>
        <v>12</v>
      </c>
      <c r="BD13" s="30">
        <f t="shared" si="1"/>
        <v>4</v>
      </c>
      <c r="BE13" s="30">
        <f t="shared" si="1"/>
        <v>4</v>
      </c>
      <c r="BF13" s="30">
        <f t="shared" si="1"/>
        <v>4</v>
      </c>
      <c r="BG13" s="30">
        <f t="shared" si="1"/>
        <v>4</v>
      </c>
      <c r="BH13" s="30">
        <f t="shared" si="1"/>
        <v>4</v>
      </c>
      <c r="BI13" s="30"/>
      <c r="BJ13" s="200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210"/>
      <c r="BX13" s="198"/>
      <c r="BY13" s="198"/>
      <c r="BZ13" s="198"/>
      <c r="CA13" s="198"/>
      <c r="CB13" s="198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</row>
    <row r="14" spans="1:98" ht="25" customHeight="1">
      <c r="A14" s="234">
        <v>50.12</v>
      </c>
      <c r="B14" s="235" t="s">
        <v>56</v>
      </c>
      <c r="C14" s="236">
        <v>90</v>
      </c>
      <c r="D14" s="237">
        <f t="shared" ref="D14:D31" si="2">A14*C14</f>
        <v>4510.8</v>
      </c>
      <c r="E14" s="238">
        <f>A14*E8</f>
        <v>467.92415407455496</v>
      </c>
      <c r="F14" s="238">
        <f>A14*F8</f>
        <v>0</v>
      </c>
      <c r="G14" s="239">
        <f>A14*G8</f>
        <v>25.06</v>
      </c>
      <c r="H14" s="240">
        <f>A14*H8</f>
        <v>0</v>
      </c>
      <c r="I14" s="240">
        <f>A14*I8</f>
        <v>0</v>
      </c>
      <c r="J14" s="240">
        <f>A14*J8</f>
        <v>0</v>
      </c>
      <c r="K14" s="241">
        <f>A14*K8</f>
        <v>0</v>
      </c>
      <c r="L14" s="239">
        <f>A14*L8</f>
        <v>0</v>
      </c>
      <c r="M14" s="240">
        <f>A14*M8</f>
        <v>0</v>
      </c>
      <c r="N14" s="240">
        <f>A14*N8</f>
        <v>0</v>
      </c>
      <c r="O14" s="240">
        <f>A14*O8</f>
        <v>0</v>
      </c>
      <c r="P14" s="242">
        <f>A14*P8</f>
        <v>0</v>
      </c>
      <c r="Q14" s="238">
        <f t="shared" ref="Q14:Q31" si="3">E14</f>
        <v>467.92415407455496</v>
      </c>
      <c r="R14" s="243">
        <f t="shared" ref="R14:R31" si="4">F14</f>
        <v>0</v>
      </c>
      <c r="S14" s="244">
        <f t="shared" ref="S14:S31" si="5">SUM(G14:K14)</f>
        <v>25.06</v>
      </c>
      <c r="T14" s="238">
        <f t="shared" ref="T14:T31" si="6">SUM(L14:P14)</f>
        <v>0</v>
      </c>
      <c r="U14" s="238">
        <f t="shared" ref="U14:AF14" si="7">U8</f>
        <v>326.6937813620072</v>
      </c>
      <c r="V14" s="245">
        <f t="shared" si="7"/>
        <v>0</v>
      </c>
      <c r="W14" s="238">
        <f t="shared" si="7"/>
        <v>0</v>
      </c>
      <c r="X14" s="238">
        <f t="shared" si="7"/>
        <v>0</v>
      </c>
      <c r="Y14" s="238">
        <f t="shared" si="7"/>
        <v>0</v>
      </c>
      <c r="Z14" s="238">
        <f t="shared" si="7"/>
        <v>0</v>
      </c>
      <c r="AA14" s="238">
        <f t="shared" si="7"/>
        <v>0</v>
      </c>
      <c r="AB14" s="238">
        <f t="shared" si="7"/>
        <v>0</v>
      </c>
      <c r="AC14" s="238">
        <f t="shared" si="7"/>
        <v>0</v>
      </c>
      <c r="AD14" s="238">
        <f t="shared" si="7"/>
        <v>0</v>
      </c>
      <c r="AE14" s="238">
        <f t="shared" si="7"/>
        <v>0</v>
      </c>
      <c r="AF14" s="238">
        <f t="shared" si="7"/>
        <v>0</v>
      </c>
      <c r="AG14" s="244">
        <f t="shared" ref="AG14:AG31" si="8">U14</f>
        <v>326.6937813620072</v>
      </c>
      <c r="AH14" s="244">
        <f t="shared" ref="AH14:AH31" si="9">V14</f>
        <v>0</v>
      </c>
      <c r="AI14" s="244">
        <f t="shared" ref="AI14:AI31" si="10">SUM(W14:AA14)</f>
        <v>0</v>
      </c>
      <c r="AJ14" s="238">
        <f t="shared" ref="AJ14:AJ31" si="11">SUM(AB14:AF14)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v>0</v>
      </c>
      <c r="AR14" s="244">
        <v>0</v>
      </c>
      <c r="AS14" s="244">
        <f t="shared" ref="AS14:AS31" si="12">AK14</f>
        <v>0</v>
      </c>
      <c r="AT14" s="244">
        <f t="shared" ref="AT14:AT31" si="13">AL14</f>
        <v>0</v>
      </c>
      <c r="AU14" s="244">
        <f t="shared" ref="AU14:AU31" si="14">SUM(AM14:AO14)</f>
        <v>0</v>
      </c>
      <c r="AV14" s="238">
        <f t="shared" ref="AV14:AV31" si="15">SUM(AP14:AR14)</f>
        <v>0</v>
      </c>
      <c r="AW14" s="275">
        <f t="shared" ref="AW14:AW31" si="16">E14+U14+AK14</f>
        <v>794.61793543656222</v>
      </c>
      <c r="AX14" s="246">
        <f t="shared" ref="AX14:AX31" si="17">G14+H14+I14+J14+K14+W14+X14+Y14+Z14+AA14+AM14+AN14+AO14</f>
        <v>25.06</v>
      </c>
      <c r="AY14" s="244">
        <f t="shared" ref="AY14:AY31" si="18">SUM(AW14:AX14)</f>
        <v>819.67793543656217</v>
      </c>
      <c r="AZ14" s="275">
        <f t="shared" ref="AZ14:AZ31" si="19">ROUND(AY14,0)</f>
        <v>820</v>
      </c>
      <c r="BA14" s="31">
        <f t="shared" ref="BA14:BA31" si="20">(AZ14-AY14)*C14</f>
        <v>28.985810709405087</v>
      </c>
      <c r="BB14" s="32">
        <f t="shared" ref="BB14:BB31" si="21">F14+V14+AL14+AW14</f>
        <v>794.61793543656222</v>
      </c>
      <c r="BC14" s="31">
        <f t="shared" ref="BC14:BC31" si="22">AX14</f>
        <v>25.06</v>
      </c>
      <c r="BD14" s="32">
        <f t="shared" ref="BD14:BD31" si="23">L14+M14+N14+O14+P14+AB14+AC14+AD14+AE14+AF14+AP14+AQ14+AR14</f>
        <v>0</v>
      </c>
      <c r="BE14" s="33">
        <f t="shared" ref="BE14:BE31" si="24">F14+V14+AL14</f>
        <v>0</v>
      </c>
      <c r="BF14" s="34">
        <f t="shared" ref="BF14:BF31" si="25">ROUND(BE14,0)</f>
        <v>0</v>
      </c>
      <c r="BG14" s="35">
        <f t="shared" ref="BG14:BG31" si="26">(BF14-BE14)*C14</f>
        <v>0</v>
      </c>
      <c r="BH14" s="36">
        <f t="shared" ref="BH14:BH31" si="27">AZ14+(BB14-AW14)+BD14</f>
        <v>820</v>
      </c>
      <c r="BI14" s="37">
        <f t="shared" ref="BI14:BI31" si="28">ROUND(BH14,0)</f>
        <v>820</v>
      </c>
      <c r="BJ14" s="34">
        <f t="shared" ref="BJ14:BJ31" si="29">(BI14-BH14)*C14</f>
        <v>0</v>
      </c>
      <c r="BK14" s="211"/>
      <c r="BL14" s="211"/>
      <c r="BM14" s="212"/>
      <c r="BN14" s="211"/>
      <c r="BO14" s="211"/>
      <c r="BP14" s="213"/>
      <c r="BQ14" s="211"/>
      <c r="BR14" s="211"/>
      <c r="BS14" s="211"/>
      <c r="BT14" s="211"/>
      <c r="BU14" s="211"/>
      <c r="BV14" s="213"/>
      <c r="BW14" s="213"/>
      <c r="BX14" s="211"/>
      <c r="BY14" s="211"/>
      <c r="BZ14" s="211"/>
      <c r="CA14" s="213"/>
      <c r="CB14" s="211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</row>
    <row r="15" spans="1:98" ht="25" customHeight="1">
      <c r="A15" s="247">
        <v>61.58</v>
      </c>
      <c r="B15" s="248" t="s">
        <v>57</v>
      </c>
      <c r="C15" s="249">
        <v>16</v>
      </c>
      <c r="D15" s="250">
        <f t="shared" si="2"/>
        <v>985.28</v>
      </c>
      <c r="E15" s="251">
        <f>A15*E8</f>
        <v>574.91559074044483</v>
      </c>
      <c r="F15" s="251">
        <f>A15*F8</f>
        <v>0</v>
      </c>
      <c r="G15" s="252">
        <f>A15*G8</f>
        <v>30.79</v>
      </c>
      <c r="H15" s="253">
        <f>A15*H8</f>
        <v>0</v>
      </c>
      <c r="I15" s="253">
        <f>A15*I8</f>
        <v>0</v>
      </c>
      <c r="J15" s="253">
        <f>A15*J8</f>
        <v>0</v>
      </c>
      <c r="K15" s="254">
        <f>A15*K8</f>
        <v>0</v>
      </c>
      <c r="L15" s="252">
        <f>A15*L8</f>
        <v>0</v>
      </c>
      <c r="M15" s="253">
        <f>A15*M8</f>
        <v>0</v>
      </c>
      <c r="N15" s="253">
        <f>A15*N8</f>
        <v>0</v>
      </c>
      <c r="O15" s="253">
        <f>A15*O8</f>
        <v>0</v>
      </c>
      <c r="P15" s="255">
        <f>A15*P8</f>
        <v>0</v>
      </c>
      <c r="Q15" s="251">
        <f t="shared" si="3"/>
        <v>574.91559074044483</v>
      </c>
      <c r="R15" s="256">
        <f t="shared" si="4"/>
        <v>0</v>
      </c>
      <c r="S15" s="257">
        <f t="shared" si="5"/>
        <v>30.79</v>
      </c>
      <c r="T15" s="251">
        <f t="shared" si="6"/>
        <v>0</v>
      </c>
      <c r="U15" s="251">
        <f t="shared" ref="U15:AF15" si="30">U8</f>
        <v>326.6937813620072</v>
      </c>
      <c r="V15" s="258">
        <f t="shared" si="30"/>
        <v>0</v>
      </c>
      <c r="W15" s="251">
        <f t="shared" si="30"/>
        <v>0</v>
      </c>
      <c r="X15" s="251">
        <f t="shared" si="30"/>
        <v>0</v>
      </c>
      <c r="Y15" s="251">
        <f t="shared" si="30"/>
        <v>0</v>
      </c>
      <c r="Z15" s="251">
        <f t="shared" si="30"/>
        <v>0</v>
      </c>
      <c r="AA15" s="251">
        <f t="shared" si="30"/>
        <v>0</v>
      </c>
      <c r="AB15" s="251">
        <f t="shared" si="30"/>
        <v>0</v>
      </c>
      <c r="AC15" s="251">
        <f t="shared" si="30"/>
        <v>0</v>
      </c>
      <c r="AD15" s="251">
        <f t="shared" si="30"/>
        <v>0</v>
      </c>
      <c r="AE15" s="251">
        <f t="shared" si="30"/>
        <v>0</v>
      </c>
      <c r="AF15" s="251">
        <f t="shared" si="30"/>
        <v>0</v>
      </c>
      <c r="AG15" s="257">
        <f t="shared" si="8"/>
        <v>326.6937813620072</v>
      </c>
      <c r="AH15" s="257">
        <f t="shared" si="9"/>
        <v>0</v>
      </c>
      <c r="AI15" s="257">
        <f t="shared" si="10"/>
        <v>0</v>
      </c>
      <c r="AJ15" s="251">
        <f t="shared" si="11"/>
        <v>0</v>
      </c>
      <c r="AK15" s="251">
        <f t="shared" ref="AK15:AR15" si="31">AK8</f>
        <v>50</v>
      </c>
      <c r="AL15" s="251">
        <f t="shared" si="31"/>
        <v>0</v>
      </c>
      <c r="AM15" s="251">
        <f t="shared" si="31"/>
        <v>18.229166666666668</v>
      </c>
      <c r="AN15" s="251">
        <f t="shared" si="31"/>
        <v>0</v>
      </c>
      <c r="AO15" s="251">
        <f t="shared" si="31"/>
        <v>0</v>
      </c>
      <c r="AP15" s="251">
        <f t="shared" si="31"/>
        <v>0</v>
      </c>
      <c r="AQ15" s="251">
        <f t="shared" si="31"/>
        <v>0</v>
      </c>
      <c r="AR15" s="257">
        <f t="shared" si="31"/>
        <v>0</v>
      </c>
      <c r="AS15" s="257">
        <f t="shared" si="12"/>
        <v>50</v>
      </c>
      <c r="AT15" s="257">
        <f t="shared" si="13"/>
        <v>0</v>
      </c>
      <c r="AU15" s="257">
        <f t="shared" si="14"/>
        <v>18.229166666666668</v>
      </c>
      <c r="AV15" s="251">
        <f t="shared" si="15"/>
        <v>0</v>
      </c>
      <c r="AW15" s="276">
        <f t="shared" si="16"/>
        <v>951.60937210245197</v>
      </c>
      <c r="AX15" s="259">
        <f t="shared" si="17"/>
        <v>49.019166666666663</v>
      </c>
      <c r="AY15" s="257">
        <f t="shared" si="18"/>
        <v>1000.6285387691187</v>
      </c>
      <c r="AZ15" s="276">
        <f t="shared" si="19"/>
        <v>1001</v>
      </c>
      <c r="BA15" s="38">
        <f t="shared" si="20"/>
        <v>5.9433796941011678</v>
      </c>
      <c r="BB15" s="39">
        <f t="shared" si="21"/>
        <v>951.60937210245197</v>
      </c>
      <c r="BC15" s="38">
        <f t="shared" si="22"/>
        <v>49.019166666666663</v>
      </c>
      <c r="BD15" s="39">
        <f t="shared" si="23"/>
        <v>0</v>
      </c>
      <c r="BE15" s="40">
        <f t="shared" si="24"/>
        <v>0</v>
      </c>
      <c r="BF15" s="41">
        <f t="shared" si="25"/>
        <v>0</v>
      </c>
      <c r="BG15" s="42">
        <f t="shared" si="26"/>
        <v>0</v>
      </c>
      <c r="BH15" s="43">
        <f t="shared" si="27"/>
        <v>1001</v>
      </c>
      <c r="BI15" s="39">
        <f t="shared" si="28"/>
        <v>1001</v>
      </c>
      <c r="BJ15" s="40">
        <f t="shared" si="29"/>
        <v>0</v>
      </c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</row>
    <row r="16" spans="1:98" ht="25" customHeight="1">
      <c r="A16" s="247">
        <v>62.11</v>
      </c>
      <c r="B16" s="248" t="s">
        <v>57</v>
      </c>
      <c r="C16" s="249">
        <v>4</v>
      </c>
      <c r="D16" s="250">
        <f t="shared" si="2"/>
        <v>248.44</v>
      </c>
      <c r="E16" s="251">
        <f>A16*E8</f>
        <v>579.86371128432984</v>
      </c>
      <c r="F16" s="251">
        <f>A16*F8</f>
        <v>0</v>
      </c>
      <c r="G16" s="252">
        <f>A16*G8</f>
        <v>31.055</v>
      </c>
      <c r="H16" s="253">
        <f>A16*H8</f>
        <v>0</v>
      </c>
      <c r="I16" s="253">
        <f>A16*I8</f>
        <v>0</v>
      </c>
      <c r="J16" s="253">
        <f>A16*J8</f>
        <v>0</v>
      </c>
      <c r="K16" s="254">
        <f>A16*K8</f>
        <v>0</v>
      </c>
      <c r="L16" s="252">
        <f>A16*L8</f>
        <v>0</v>
      </c>
      <c r="M16" s="253">
        <f>A16*M8</f>
        <v>0</v>
      </c>
      <c r="N16" s="253">
        <f>A16*N8</f>
        <v>0</v>
      </c>
      <c r="O16" s="253">
        <f>A16*O8</f>
        <v>0</v>
      </c>
      <c r="P16" s="255">
        <f>A16*P8</f>
        <v>0</v>
      </c>
      <c r="Q16" s="251">
        <f t="shared" si="3"/>
        <v>579.86371128432984</v>
      </c>
      <c r="R16" s="256">
        <f t="shared" si="4"/>
        <v>0</v>
      </c>
      <c r="S16" s="257">
        <f t="shared" si="5"/>
        <v>31.055</v>
      </c>
      <c r="T16" s="251">
        <f t="shared" si="6"/>
        <v>0</v>
      </c>
      <c r="U16" s="251">
        <f t="shared" ref="U16:AF16" si="32">U8</f>
        <v>326.6937813620072</v>
      </c>
      <c r="V16" s="258">
        <f t="shared" si="32"/>
        <v>0</v>
      </c>
      <c r="W16" s="251">
        <f t="shared" si="32"/>
        <v>0</v>
      </c>
      <c r="X16" s="251">
        <f t="shared" si="32"/>
        <v>0</v>
      </c>
      <c r="Y16" s="251">
        <f t="shared" si="32"/>
        <v>0</v>
      </c>
      <c r="Z16" s="251">
        <f t="shared" si="32"/>
        <v>0</v>
      </c>
      <c r="AA16" s="251">
        <f t="shared" si="32"/>
        <v>0</v>
      </c>
      <c r="AB16" s="251">
        <f t="shared" si="32"/>
        <v>0</v>
      </c>
      <c r="AC16" s="251">
        <f t="shared" si="32"/>
        <v>0</v>
      </c>
      <c r="AD16" s="251">
        <f t="shared" si="32"/>
        <v>0</v>
      </c>
      <c r="AE16" s="251">
        <f t="shared" si="32"/>
        <v>0</v>
      </c>
      <c r="AF16" s="251">
        <f t="shared" si="32"/>
        <v>0</v>
      </c>
      <c r="AG16" s="257">
        <f t="shared" si="8"/>
        <v>326.6937813620072</v>
      </c>
      <c r="AH16" s="257">
        <f t="shared" si="9"/>
        <v>0</v>
      </c>
      <c r="AI16" s="257">
        <f t="shared" si="10"/>
        <v>0</v>
      </c>
      <c r="AJ16" s="251">
        <f t="shared" si="11"/>
        <v>0</v>
      </c>
      <c r="AK16" s="251">
        <f t="shared" ref="AK16:AR16" si="33">AK8</f>
        <v>50</v>
      </c>
      <c r="AL16" s="251">
        <f t="shared" si="33"/>
        <v>0</v>
      </c>
      <c r="AM16" s="251">
        <f t="shared" si="33"/>
        <v>18.229166666666668</v>
      </c>
      <c r="AN16" s="251">
        <f t="shared" si="33"/>
        <v>0</v>
      </c>
      <c r="AO16" s="251">
        <f t="shared" si="33"/>
        <v>0</v>
      </c>
      <c r="AP16" s="251">
        <f t="shared" si="33"/>
        <v>0</v>
      </c>
      <c r="AQ16" s="251">
        <f t="shared" si="33"/>
        <v>0</v>
      </c>
      <c r="AR16" s="257">
        <f t="shared" si="33"/>
        <v>0</v>
      </c>
      <c r="AS16" s="257">
        <f t="shared" si="12"/>
        <v>50</v>
      </c>
      <c r="AT16" s="257">
        <f t="shared" si="13"/>
        <v>0</v>
      </c>
      <c r="AU16" s="257">
        <f t="shared" si="14"/>
        <v>18.229166666666668</v>
      </c>
      <c r="AV16" s="251">
        <f t="shared" si="15"/>
        <v>0</v>
      </c>
      <c r="AW16" s="276">
        <f t="shared" si="16"/>
        <v>956.5574926463371</v>
      </c>
      <c r="AX16" s="259">
        <f t="shared" si="17"/>
        <v>49.284166666666664</v>
      </c>
      <c r="AY16" s="257">
        <f t="shared" si="18"/>
        <v>1005.8416593130038</v>
      </c>
      <c r="AZ16" s="276">
        <f t="shared" si="19"/>
        <v>1006</v>
      </c>
      <c r="BA16" s="38">
        <f t="shared" si="20"/>
        <v>0.63336274798484737</v>
      </c>
      <c r="BB16" s="39">
        <f t="shared" si="21"/>
        <v>956.5574926463371</v>
      </c>
      <c r="BC16" s="38">
        <f t="shared" si="22"/>
        <v>49.284166666666664</v>
      </c>
      <c r="BD16" s="39">
        <f t="shared" si="23"/>
        <v>0</v>
      </c>
      <c r="BE16" s="40">
        <f t="shared" si="24"/>
        <v>0</v>
      </c>
      <c r="BF16" s="41">
        <f t="shared" si="25"/>
        <v>0</v>
      </c>
      <c r="BG16" s="42">
        <f t="shared" si="26"/>
        <v>0</v>
      </c>
      <c r="BH16" s="43">
        <f t="shared" si="27"/>
        <v>1006</v>
      </c>
      <c r="BI16" s="39">
        <f t="shared" si="28"/>
        <v>1006</v>
      </c>
      <c r="BJ16" s="40">
        <f t="shared" si="29"/>
        <v>0</v>
      </c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</row>
    <row r="17" spans="1:98" ht="25" customHeight="1">
      <c r="A17" s="247">
        <v>74.55</v>
      </c>
      <c r="B17" s="248" t="s">
        <v>56</v>
      </c>
      <c r="C17" s="249">
        <v>50</v>
      </c>
      <c r="D17" s="250">
        <f t="shared" si="2"/>
        <v>3727.5</v>
      </c>
      <c r="E17" s="251">
        <f>A17*E8</f>
        <v>696.00450291815787</v>
      </c>
      <c r="F17" s="251">
        <f>A17*F8</f>
        <v>0</v>
      </c>
      <c r="G17" s="252">
        <f>A17*G8</f>
        <v>37.274999999999999</v>
      </c>
      <c r="H17" s="253">
        <f>A17*H8</f>
        <v>0</v>
      </c>
      <c r="I17" s="253">
        <f>A17*I8</f>
        <v>0</v>
      </c>
      <c r="J17" s="253">
        <f>A17*J8</f>
        <v>0</v>
      </c>
      <c r="K17" s="254">
        <f>A17*K8</f>
        <v>0</v>
      </c>
      <c r="L17" s="252">
        <f>A17*L8</f>
        <v>0</v>
      </c>
      <c r="M17" s="253">
        <f>A17*M8</f>
        <v>0</v>
      </c>
      <c r="N17" s="253">
        <f>A17*N8</f>
        <v>0</v>
      </c>
      <c r="O17" s="253">
        <f>A17*O8</f>
        <v>0</v>
      </c>
      <c r="P17" s="255">
        <f>A17*P8</f>
        <v>0</v>
      </c>
      <c r="Q17" s="251">
        <f t="shared" si="3"/>
        <v>696.00450291815787</v>
      </c>
      <c r="R17" s="256">
        <f t="shared" si="4"/>
        <v>0</v>
      </c>
      <c r="S17" s="257">
        <f t="shared" si="5"/>
        <v>37.274999999999999</v>
      </c>
      <c r="T17" s="251">
        <f t="shared" si="6"/>
        <v>0</v>
      </c>
      <c r="U17" s="251">
        <f t="shared" ref="U17:AF17" si="34">U8</f>
        <v>326.6937813620072</v>
      </c>
      <c r="V17" s="258">
        <f t="shared" si="34"/>
        <v>0</v>
      </c>
      <c r="W17" s="251">
        <f t="shared" si="34"/>
        <v>0</v>
      </c>
      <c r="X17" s="251">
        <f t="shared" si="34"/>
        <v>0</v>
      </c>
      <c r="Y17" s="251">
        <f t="shared" si="34"/>
        <v>0</v>
      </c>
      <c r="Z17" s="251">
        <f t="shared" si="34"/>
        <v>0</v>
      </c>
      <c r="AA17" s="251">
        <f t="shared" si="34"/>
        <v>0</v>
      </c>
      <c r="AB17" s="251">
        <f t="shared" si="34"/>
        <v>0</v>
      </c>
      <c r="AC17" s="251">
        <f t="shared" si="34"/>
        <v>0</v>
      </c>
      <c r="AD17" s="251">
        <f t="shared" si="34"/>
        <v>0</v>
      </c>
      <c r="AE17" s="251">
        <f t="shared" si="34"/>
        <v>0</v>
      </c>
      <c r="AF17" s="251">
        <f t="shared" si="34"/>
        <v>0</v>
      </c>
      <c r="AG17" s="257">
        <f t="shared" si="8"/>
        <v>326.6937813620072</v>
      </c>
      <c r="AH17" s="257">
        <f t="shared" si="9"/>
        <v>0</v>
      </c>
      <c r="AI17" s="257">
        <f t="shared" si="10"/>
        <v>0</v>
      </c>
      <c r="AJ17" s="251">
        <f t="shared" si="11"/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0</v>
      </c>
      <c r="AQ17" s="251">
        <v>0</v>
      </c>
      <c r="AR17" s="257">
        <v>0</v>
      </c>
      <c r="AS17" s="257">
        <f t="shared" si="12"/>
        <v>0</v>
      </c>
      <c r="AT17" s="257">
        <f t="shared" si="13"/>
        <v>0</v>
      </c>
      <c r="AU17" s="257">
        <f t="shared" si="14"/>
        <v>0</v>
      </c>
      <c r="AV17" s="251">
        <f t="shared" si="15"/>
        <v>0</v>
      </c>
      <c r="AW17" s="276">
        <f t="shared" si="16"/>
        <v>1022.6982842801651</v>
      </c>
      <c r="AX17" s="259">
        <f t="shared" si="17"/>
        <v>37.274999999999999</v>
      </c>
      <c r="AY17" s="257">
        <f t="shared" si="18"/>
        <v>1059.9732842801652</v>
      </c>
      <c r="AZ17" s="276">
        <f t="shared" si="19"/>
        <v>1060</v>
      </c>
      <c r="BA17" s="38">
        <f t="shared" si="20"/>
        <v>1.3357859917391579</v>
      </c>
      <c r="BB17" s="39">
        <f t="shared" si="21"/>
        <v>1022.6982842801651</v>
      </c>
      <c r="BC17" s="38">
        <f t="shared" si="22"/>
        <v>37.274999999999999</v>
      </c>
      <c r="BD17" s="39">
        <f t="shared" si="23"/>
        <v>0</v>
      </c>
      <c r="BE17" s="40">
        <f t="shared" si="24"/>
        <v>0</v>
      </c>
      <c r="BF17" s="41">
        <f t="shared" si="25"/>
        <v>0</v>
      </c>
      <c r="BG17" s="42">
        <f t="shared" si="26"/>
        <v>0</v>
      </c>
      <c r="BH17" s="43">
        <f t="shared" si="27"/>
        <v>1060</v>
      </c>
      <c r="BI17" s="39">
        <f t="shared" si="28"/>
        <v>1060</v>
      </c>
      <c r="BJ17" s="40">
        <f t="shared" si="29"/>
        <v>0</v>
      </c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</row>
    <row r="18" spans="1:98" ht="25" customHeight="1">
      <c r="A18" s="247">
        <v>75.95</v>
      </c>
      <c r="B18" s="248" t="s">
        <v>56</v>
      </c>
      <c r="C18" s="249">
        <v>40</v>
      </c>
      <c r="D18" s="250">
        <f t="shared" si="2"/>
        <v>3038</v>
      </c>
      <c r="E18" s="251">
        <f>A18*E8</f>
        <v>709.07501001521257</v>
      </c>
      <c r="F18" s="251">
        <f>A18*F8</f>
        <v>0</v>
      </c>
      <c r="G18" s="252">
        <f>A18*G8</f>
        <v>37.975000000000001</v>
      </c>
      <c r="H18" s="253">
        <f>A18*H8</f>
        <v>0</v>
      </c>
      <c r="I18" s="253">
        <f>A18*I8</f>
        <v>0</v>
      </c>
      <c r="J18" s="253">
        <f>A18*J8</f>
        <v>0</v>
      </c>
      <c r="K18" s="254">
        <f>A18*K8</f>
        <v>0</v>
      </c>
      <c r="L18" s="252">
        <f>A18*L8</f>
        <v>0</v>
      </c>
      <c r="M18" s="253">
        <f>A18*M8</f>
        <v>0</v>
      </c>
      <c r="N18" s="253">
        <f>A18*N8</f>
        <v>0</v>
      </c>
      <c r="O18" s="253">
        <f>A18*O8</f>
        <v>0</v>
      </c>
      <c r="P18" s="255">
        <f>A18*P8</f>
        <v>0</v>
      </c>
      <c r="Q18" s="251">
        <f t="shared" si="3"/>
        <v>709.07501001521257</v>
      </c>
      <c r="R18" s="256">
        <f t="shared" si="4"/>
        <v>0</v>
      </c>
      <c r="S18" s="257">
        <f t="shared" si="5"/>
        <v>37.975000000000001</v>
      </c>
      <c r="T18" s="251">
        <f t="shared" si="6"/>
        <v>0</v>
      </c>
      <c r="U18" s="251">
        <f t="shared" ref="U18:AF18" si="35">U8</f>
        <v>326.6937813620072</v>
      </c>
      <c r="V18" s="258">
        <f t="shared" si="35"/>
        <v>0</v>
      </c>
      <c r="W18" s="251">
        <f t="shared" si="35"/>
        <v>0</v>
      </c>
      <c r="X18" s="251">
        <f t="shared" si="35"/>
        <v>0</v>
      </c>
      <c r="Y18" s="251">
        <f t="shared" si="35"/>
        <v>0</v>
      </c>
      <c r="Z18" s="251">
        <f t="shared" si="35"/>
        <v>0</v>
      </c>
      <c r="AA18" s="251">
        <f t="shared" si="35"/>
        <v>0</v>
      </c>
      <c r="AB18" s="251">
        <f t="shared" si="35"/>
        <v>0</v>
      </c>
      <c r="AC18" s="251">
        <f t="shared" si="35"/>
        <v>0</v>
      </c>
      <c r="AD18" s="251">
        <f t="shared" si="35"/>
        <v>0</v>
      </c>
      <c r="AE18" s="251">
        <f t="shared" si="35"/>
        <v>0</v>
      </c>
      <c r="AF18" s="251">
        <f t="shared" si="35"/>
        <v>0</v>
      </c>
      <c r="AG18" s="257">
        <f t="shared" si="8"/>
        <v>326.6937813620072</v>
      </c>
      <c r="AH18" s="257">
        <f t="shared" si="9"/>
        <v>0</v>
      </c>
      <c r="AI18" s="257">
        <f t="shared" si="10"/>
        <v>0</v>
      </c>
      <c r="AJ18" s="251">
        <f t="shared" si="11"/>
        <v>0</v>
      </c>
      <c r="AK18" s="251">
        <v>0</v>
      </c>
      <c r="AL18" s="251">
        <v>0</v>
      </c>
      <c r="AM18" s="251">
        <v>0</v>
      </c>
      <c r="AN18" s="251">
        <v>0</v>
      </c>
      <c r="AO18" s="251">
        <v>0</v>
      </c>
      <c r="AP18" s="251">
        <v>0</v>
      </c>
      <c r="AQ18" s="251">
        <v>0</v>
      </c>
      <c r="AR18" s="257">
        <v>0</v>
      </c>
      <c r="AS18" s="257">
        <f t="shared" si="12"/>
        <v>0</v>
      </c>
      <c r="AT18" s="257">
        <f t="shared" si="13"/>
        <v>0</v>
      </c>
      <c r="AU18" s="257">
        <f t="shared" si="14"/>
        <v>0</v>
      </c>
      <c r="AV18" s="251">
        <f t="shared" si="15"/>
        <v>0</v>
      </c>
      <c r="AW18" s="276">
        <f t="shared" si="16"/>
        <v>1035.7687913772197</v>
      </c>
      <c r="AX18" s="259">
        <f t="shared" si="17"/>
        <v>37.975000000000001</v>
      </c>
      <c r="AY18" s="257">
        <f t="shared" si="18"/>
        <v>1073.7437913772196</v>
      </c>
      <c r="AZ18" s="276">
        <f t="shared" si="19"/>
        <v>1074</v>
      </c>
      <c r="BA18" s="38">
        <f t="shared" si="20"/>
        <v>10.248344911215099</v>
      </c>
      <c r="BB18" s="39">
        <f t="shared" si="21"/>
        <v>1035.7687913772197</v>
      </c>
      <c r="BC18" s="38">
        <f t="shared" si="22"/>
        <v>37.975000000000001</v>
      </c>
      <c r="BD18" s="39">
        <f t="shared" si="23"/>
        <v>0</v>
      </c>
      <c r="BE18" s="40">
        <f t="shared" si="24"/>
        <v>0</v>
      </c>
      <c r="BF18" s="41">
        <f t="shared" si="25"/>
        <v>0</v>
      </c>
      <c r="BG18" s="42">
        <f t="shared" si="26"/>
        <v>0</v>
      </c>
      <c r="BH18" s="43">
        <f t="shared" si="27"/>
        <v>1074</v>
      </c>
      <c r="BI18" s="39">
        <f t="shared" si="28"/>
        <v>1074</v>
      </c>
      <c r="BJ18" s="40">
        <f t="shared" si="29"/>
        <v>0</v>
      </c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</row>
    <row r="19" spans="1:98" ht="25" customHeight="1">
      <c r="A19" s="247">
        <v>89.28</v>
      </c>
      <c r="B19" s="248" t="s">
        <v>57</v>
      </c>
      <c r="C19" s="249">
        <v>32</v>
      </c>
      <c r="D19" s="250">
        <f t="shared" si="2"/>
        <v>2856.96</v>
      </c>
      <c r="E19" s="251">
        <f>A19*E8</f>
        <v>833.52490973216823</v>
      </c>
      <c r="F19" s="251">
        <f>A19*F8</f>
        <v>0</v>
      </c>
      <c r="G19" s="252">
        <f>A19*G8</f>
        <v>44.64</v>
      </c>
      <c r="H19" s="253">
        <f>A19*H8</f>
        <v>0</v>
      </c>
      <c r="I19" s="253">
        <f>A19*I8</f>
        <v>0</v>
      </c>
      <c r="J19" s="253">
        <f>A19*J8</f>
        <v>0</v>
      </c>
      <c r="K19" s="254">
        <f>A19*K8</f>
        <v>0</v>
      </c>
      <c r="L19" s="252">
        <f>A19*L8</f>
        <v>0</v>
      </c>
      <c r="M19" s="253">
        <f>A19*M8</f>
        <v>0</v>
      </c>
      <c r="N19" s="253">
        <f>A19*N8</f>
        <v>0</v>
      </c>
      <c r="O19" s="253">
        <f>A19*O8</f>
        <v>0</v>
      </c>
      <c r="P19" s="255">
        <f>A19*P8</f>
        <v>0</v>
      </c>
      <c r="Q19" s="251">
        <f t="shared" si="3"/>
        <v>833.52490973216823</v>
      </c>
      <c r="R19" s="256">
        <f t="shared" si="4"/>
        <v>0</v>
      </c>
      <c r="S19" s="257">
        <f t="shared" si="5"/>
        <v>44.64</v>
      </c>
      <c r="T19" s="251">
        <f t="shared" si="6"/>
        <v>0</v>
      </c>
      <c r="U19" s="251">
        <f t="shared" ref="U19:AF19" si="36">U8</f>
        <v>326.6937813620072</v>
      </c>
      <c r="V19" s="258">
        <f t="shared" si="36"/>
        <v>0</v>
      </c>
      <c r="W19" s="251">
        <f t="shared" si="36"/>
        <v>0</v>
      </c>
      <c r="X19" s="251">
        <f t="shared" si="36"/>
        <v>0</v>
      </c>
      <c r="Y19" s="251">
        <f t="shared" si="36"/>
        <v>0</v>
      </c>
      <c r="Z19" s="251">
        <f t="shared" si="36"/>
        <v>0</v>
      </c>
      <c r="AA19" s="251">
        <f t="shared" si="36"/>
        <v>0</v>
      </c>
      <c r="AB19" s="251">
        <f t="shared" si="36"/>
        <v>0</v>
      </c>
      <c r="AC19" s="251">
        <f t="shared" si="36"/>
        <v>0</v>
      </c>
      <c r="AD19" s="251">
        <f t="shared" si="36"/>
        <v>0</v>
      </c>
      <c r="AE19" s="251">
        <f t="shared" si="36"/>
        <v>0</v>
      </c>
      <c r="AF19" s="251">
        <f t="shared" si="36"/>
        <v>0</v>
      </c>
      <c r="AG19" s="257">
        <f t="shared" si="8"/>
        <v>326.6937813620072</v>
      </c>
      <c r="AH19" s="257">
        <f t="shared" si="9"/>
        <v>0</v>
      </c>
      <c r="AI19" s="257">
        <f t="shared" si="10"/>
        <v>0</v>
      </c>
      <c r="AJ19" s="251">
        <f t="shared" si="11"/>
        <v>0</v>
      </c>
      <c r="AK19" s="251">
        <f t="shared" ref="AK19:AR19" si="37">AK8</f>
        <v>50</v>
      </c>
      <c r="AL19" s="251">
        <f t="shared" si="37"/>
        <v>0</v>
      </c>
      <c r="AM19" s="251">
        <f t="shared" si="37"/>
        <v>18.229166666666668</v>
      </c>
      <c r="AN19" s="251">
        <f t="shared" si="37"/>
        <v>0</v>
      </c>
      <c r="AO19" s="251">
        <f t="shared" si="37"/>
        <v>0</v>
      </c>
      <c r="AP19" s="251">
        <f t="shared" si="37"/>
        <v>0</v>
      </c>
      <c r="AQ19" s="251">
        <f t="shared" si="37"/>
        <v>0</v>
      </c>
      <c r="AR19" s="257">
        <f t="shared" si="37"/>
        <v>0</v>
      </c>
      <c r="AS19" s="257">
        <f t="shared" si="12"/>
        <v>50</v>
      </c>
      <c r="AT19" s="257">
        <f t="shared" si="13"/>
        <v>0</v>
      </c>
      <c r="AU19" s="257">
        <f t="shared" si="14"/>
        <v>18.229166666666668</v>
      </c>
      <c r="AV19" s="251">
        <f t="shared" si="15"/>
        <v>0</v>
      </c>
      <c r="AW19" s="276">
        <f t="shared" si="16"/>
        <v>1210.2186910941755</v>
      </c>
      <c r="AX19" s="259">
        <f t="shared" si="17"/>
        <v>62.869166666666672</v>
      </c>
      <c r="AY19" s="257">
        <f t="shared" si="18"/>
        <v>1273.0878577608421</v>
      </c>
      <c r="AZ19" s="276">
        <f t="shared" si="19"/>
        <v>1273</v>
      </c>
      <c r="BA19" s="38">
        <f t="shared" si="20"/>
        <v>-2.8114483469471452</v>
      </c>
      <c r="BB19" s="39">
        <f t="shared" si="21"/>
        <v>1210.2186910941755</v>
      </c>
      <c r="BC19" s="38">
        <f t="shared" si="22"/>
        <v>62.869166666666672</v>
      </c>
      <c r="BD19" s="39">
        <f t="shared" si="23"/>
        <v>0</v>
      </c>
      <c r="BE19" s="40">
        <f t="shared" si="24"/>
        <v>0</v>
      </c>
      <c r="BF19" s="41">
        <f t="shared" si="25"/>
        <v>0</v>
      </c>
      <c r="BG19" s="42">
        <f t="shared" si="26"/>
        <v>0</v>
      </c>
      <c r="BH19" s="43">
        <f t="shared" si="27"/>
        <v>1273</v>
      </c>
      <c r="BI19" s="39">
        <f t="shared" si="28"/>
        <v>1273</v>
      </c>
      <c r="BJ19" s="40">
        <f t="shared" si="29"/>
        <v>0</v>
      </c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</row>
    <row r="20" spans="1:98" ht="25" customHeight="1">
      <c r="A20" s="247">
        <v>89.99</v>
      </c>
      <c r="B20" s="248" t="s">
        <v>57</v>
      </c>
      <c r="C20" s="249">
        <v>4</v>
      </c>
      <c r="D20" s="250">
        <f t="shared" si="2"/>
        <v>359.96</v>
      </c>
      <c r="E20" s="251">
        <f>A20*E8</f>
        <v>840.15352404567443</v>
      </c>
      <c r="F20" s="251">
        <f>A20*F8</f>
        <v>0</v>
      </c>
      <c r="G20" s="252">
        <f>A20*G8</f>
        <v>44.994999999999997</v>
      </c>
      <c r="H20" s="253">
        <f>A20*H8</f>
        <v>0</v>
      </c>
      <c r="I20" s="253">
        <f>A20*I8</f>
        <v>0</v>
      </c>
      <c r="J20" s="253">
        <f>A20*J8</f>
        <v>0</v>
      </c>
      <c r="K20" s="254">
        <f>A20*K8</f>
        <v>0</v>
      </c>
      <c r="L20" s="252">
        <f>A20*L8</f>
        <v>0</v>
      </c>
      <c r="M20" s="253">
        <f>A20*M8</f>
        <v>0</v>
      </c>
      <c r="N20" s="253">
        <f>A20*N8</f>
        <v>0</v>
      </c>
      <c r="O20" s="253">
        <f>A20*O8</f>
        <v>0</v>
      </c>
      <c r="P20" s="255">
        <f>A20*P8</f>
        <v>0</v>
      </c>
      <c r="Q20" s="251">
        <f t="shared" si="3"/>
        <v>840.15352404567443</v>
      </c>
      <c r="R20" s="256">
        <f t="shared" si="4"/>
        <v>0</v>
      </c>
      <c r="S20" s="257">
        <f t="shared" si="5"/>
        <v>44.994999999999997</v>
      </c>
      <c r="T20" s="251">
        <f t="shared" si="6"/>
        <v>0</v>
      </c>
      <c r="U20" s="251">
        <f t="shared" ref="U20:AF20" si="38">U8</f>
        <v>326.6937813620072</v>
      </c>
      <c r="V20" s="258">
        <f t="shared" si="38"/>
        <v>0</v>
      </c>
      <c r="W20" s="251">
        <f t="shared" si="38"/>
        <v>0</v>
      </c>
      <c r="X20" s="251">
        <f t="shared" si="38"/>
        <v>0</v>
      </c>
      <c r="Y20" s="251">
        <f t="shared" si="38"/>
        <v>0</v>
      </c>
      <c r="Z20" s="251">
        <f t="shared" si="38"/>
        <v>0</v>
      </c>
      <c r="AA20" s="251">
        <f t="shared" si="38"/>
        <v>0</v>
      </c>
      <c r="AB20" s="251">
        <f t="shared" si="38"/>
        <v>0</v>
      </c>
      <c r="AC20" s="251">
        <f t="shared" si="38"/>
        <v>0</v>
      </c>
      <c r="AD20" s="251">
        <f t="shared" si="38"/>
        <v>0</v>
      </c>
      <c r="AE20" s="251">
        <f t="shared" si="38"/>
        <v>0</v>
      </c>
      <c r="AF20" s="251">
        <f t="shared" si="38"/>
        <v>0</v>
      </c>
      <c r="AG20" s="257">
        <f t="shared" si="8"/>
        <v>326.6937813620072</v>
      </c>
      <c r="AH20" s="257">
        <f t="shared" si="9"/>
        <v>0</v>
      </c>
      <c r="AI20" s="257">
        <f t="shared" si="10"/>
        <v>0</v>
      </c>
      <c r="AJ20" s="251">
        <f t="shared" si="11"/>
        <v>0</v>
      </c>
      <c r="AK20" s="251">
        <f t="shared" ref="AK20:AR20" si="39">AK8</f>
        <v>50</v>
      </c>
      <c r="AL20" s="251">
        <f t="shared" si="39"/>
        <v>0</v>
      </c>
      <c r="AM20" s="251">
        <f t="shared" si="39"/>
        <v>18.229166666666668</v>
      </c>
      <c r="AN20" s="251">
        <f t="shared" si="39"/>
        <v>0</v>
      </c>
      <c r="AO20" s="251">
        <f t="shared" si="39"/>
        <v>0</v>
      </c>
      <c r="AP20" s="251">
        <f t="shared" si="39"/>
        <v>0</v>
      </c>
      <c r="AQ20" s="251">
        <f t="shared" si="39"/>
        <v>0</v>
      </c>
      <c r="AR20" s="257">
        <f t="shared" si="39"/>
        <v>0</v>
      </c>
      <c r="AS20" s="257">
        <f t="shared" si="12"/>
        <v>50</v>
      </c>
      <c r="AT20" s="257">
        <f t="shared" si="13"/>
        <v>0</v>
      </c>
      <c r="AU20" s="257">
        <f t="shared" si="14"/>
        <v>18.229166666666668</v>
      </c>
      <c r="AV20" s="251">
        <f t="shared" si="15"/>
        <v>0</v>
      </c>
      <c r="AW20" s="276">
        <f t="shared" si="16"/>
        <v>1216.8473054076817</v>
      </c>
      <c r="AX20" s="259">
        <f t="shared" si="17"/>
        <v>63.224166666666662</v>
      </c>
      <c r="AY20" s="257">
        <f t="shared" si="18"/>
        <v>1280.0714720743483</v>
      </c>
      <c r="AZ20" s="276">
        <f t="shared" si="19"/>
        <v>1280</v>
      </c>
      <c r="BA20" s="38">
        <f t="shared" si="20"/>
        <v>-0.28588829739328503</v>
      </c>
      <c r="BB20" s="39">
        <f t="shared" si="21"/>
        <v>1216.8473054076817</v>
      </c>
      <c r="BC20" s="38">
        <f t="shared" si="22"/>
        <v>63.224166666666662</v>
      </c>
      <c r="BD20" s="39">
        <f t="shared" si="23"/>
        <v>0</v>
      </c>
      <c r="BE20" s="40">
        <f t="shared" si="24"/>
        <v>0</v>
      </c>
      <c r="BF20" s="41">
        <f t="shared" si="25"/>
        <v>0</v>
      </c>
      <c r="BG20" s="42">
        <f t="shared" si="26"/>
        <v>0</v>
      </c>
      <c r="BH20" s="43">
        <f t="shared" si="27"/>
        <v>1280</v>
      </c>
      <c r="BI20" s="39">
        <f t="shared" si="28"/>
        <v>1280</v>
      </c>
      <c r="BJ20" s="40">
        <f t="shared" si="29"/>
        <v>0</v>
      </c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</row>
    <row r="21" spans="1:98" ht="25" customHeight="1">
      <c r="A21" s="247">
        <v>91.03</v>
      </c>
      <c r="B21" s="248" t="s">
        <v>57</v>
      </c>
      <c r="C21" s="249">
        <v>20</v>
      </c>
      <c r="D21" s="250">
        <f t="shared" si="2"/>
        <v>1820.6</v>
      </c>
      <c r="E21" s="251">
        <f>A21*E8</f>
        <v>849.86304360348652</v>
      </c>
      <c r="F21" s="251">
        <f>A21*F8</f>
        <v>0</v>
      </c>
      <c r="G21" s="252">
        <f>A21*G8</f>
        <v>45.515000000000001</v>
      </c>
      <c r="H21" s="253">
        <f>A21*H8</f>
        <v>0</v>
      </c>
      <c r="I21" s="253">
        <f>A21*I8</f>
        <v>0</v>
      </c>
      <c r="J21" s="253">
        <f>A21*J8</f>
        <v>0</v>
      </c>
      <c r="K21" s="254">
        <f>A21*K8</f>
        <v>0</v>
      </c>
      <c r="L21" s="252">
        <f>A21*L8</f>
        <v>0</v>
      </c>
      <c r="M21" s="253">
        <f>A21*M8</f>
        <v>0</v>
      </c>
      <c r="N21" s="253">
        <f>A21*N8</f>
        <v>0</v>
      </c>
      <c r="O21" s="253">
        <f>A21*O8</f>
        <v>0</v>
      </c>
      <c r="P21" s="255">
        <f>A21*P8</f>
        <v>0</v>
      </c>
      <c r="Q21" s="251">
        <f t="shared" si="3"/>
        <v>849.86304360348652</v>
      </c>
      <c r="R21" s="256">
        <f t="shared" si="4"/>
        <v>0</v>
      </c>
      <c r="S21" s="257">
        <f t="shared" si="5"/>
        <v>45.515000000000001</v>
      </c>
      <c r="T21" s="251">
        <f t="shared" si="6"/>
        <v>0</v>
      </c>
      <c r="U21" s="251">
        <f t="shared" ref="U21:AF21" si="40">U8</f>
        <v>326.6937813620072</v>
      </c>
      <c r="V21" s="258">
        <f t="shared" si="40"/>
        <v>0</v>
      </c>
      <c r="W21" s="251">
        <f t="shared" si="40"/>
        <v>0</v>
      </c>
      <c r="X21" s="251">
        <f t="shared" si="40"/>
        <v>0</v>
      </c>
      <c r="Y21" s="251">
        <f t="shared" si="40"/>
        <v>0</v>
      </c>
      <c r="Z21" s="251">
        <f t="shared" si="40"/>
        <v>0</v>
      </c>
      <c r="AA21" s="251">
        <f t="shared" si="40"/>
        <v>0</v>
      </c>
      <c r="AB21" s="251">
        <f t="shared" si="40"/>
        <v>0</v>
      </c>
      <c r="AC21" s="251">
        <f t="shared" si="40"/>
        <v>0</v>
      </c>
      <c r="AD21" s="251">
        <f t="shared" si="40"/>
        <v>0</v>
      </c>
      <c r="AE21" s="251">
        <f t="shared" si="40"/>
        <v>0</v>
      </c>
      <c r="AF21" s="251">
        <f t="shared" si="40"/>
        <v>0</v>
      </c>
      <c r="AG21" s="257">
        <f t="shared" si="8"/>
        <v>326.6937813620072</v>
      </c>
      <c r="AH21" s="257">
        <f t="shared" si="9"/>
        <v>0</v>
      </c>
      <c r="AI21" s="257">
        <f t="shared" si="10"/>
        <v>0</v>
      </c>
      <c r="AJ21" s="251">
        <f t="shared" si="11"/>
        <v>0</v>
      </c>
      <c r="AK21" s="251">
        <f t="shared" ref="AK21:AR21" si="41">AK8</f>
        <v>50</v>
      </c>
      <c r="AL21" s="251">
        <f t="shared" si="41"/>
        <v>0</v>
      </c>
      <c r="AM21" s="251">
        <f t="shared" si="41"/>
        <v>18.229166666666668</v>
      </c>
      <c r="AN21" s="251">
        <f t="shared" si="41"/>
        <v>0</v>
      </c>
      <c r="AO21" s="251">
        <f t="shared" si="41"/>
        <v>0</v>
      </c>
      <c r="AP21" s="251">
        <f t="shared" si="41"/>
        <v>0</v>
      </c>
      <c r="AQ21" s="251">
        <f t="shared" si="41"/>
        <v>0</v>
      </c>
      <c r="AR21" s="257">
        <f t="shared" si="41"/>
        <v>0</v>
      </c>
      <c r="AS21" s="257">
        <f t="shared" si="12"/>
        <v>50</v>
      </c>
      <c r="AT21" s="257">
        <f t="shared" si="13"/>
        <v>0</v>
      </c>
      <c r="AU21" s="257">
        <f t="shared" si="14"/>
        <v>18.229166666666668</v>
      </c>
      <c r="AV21" s="251">
        <f t="shared" si="15"/>
        <v>0</v>
      </c>
      <c r="AW21" s="276">
        <f t="shared" si="16"/>
        <v>1226.5568249654937</v>
      </c>
      <c r="AX21" s="259">
        <f t="shared" si="17"/>
        <v>63.744166666666672</v>
      </c>
      <c r="AY21" s="257">
        <f t="shared" si="18"/>
        <v>1290.3009916321603</v>
      </c>
      <c r="AZ21" s="276">
        <f t="shared" si="19"/>
        <v>1290</v>
      </c>
      <c r="BA21" s="44">
        <f t="shared" si="20"/>
        <v>-6.0198326432055183</v>
      </c>
      <c r="BB21" s="45">
        <f t="shared" si="21"/>
        <v>1226.5568249654937</v>
      </c>
      <c r="BC21" s="44">
        <f t="shared" si="22"/>
        <v>63.744166666666672</v>
      </c>
      <c r="BD21" s="45">
        <f t="shared" si="23"/>
        <v>0</v>
      </c>
      <c r="BE21" s="46">
        <f t="shared" si="24"/>
        <v>0</v>
      </c>
      <c r="BF21" s="47">
        <f t="shared" si="25"/>
        <v>0</v>
      </c>
      <c r="BG21" s="48">
        <f t="shared" si="26"/>
        <v>0</v>
      </c>
      <c r="BH21" s="49">
        <f t="shared" si="27"/>
        <v>1290</v>
      </c>
      <c r="BI21" s="45">
        <f t="shared" si="28"/>
        <v>1290</v>
      </c>
      <c r="BJ21" s="46">
        <f t="shared" si="29"/>
        <v>0</v>
      </c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</row>
    <row r="22" spans="1:98" ht="25" customHeight="1">
      <c r="A22" s="247">
        <v>91.62</v>
      </c>
      <c r="B22" s="248" t="s">
        <v>57</v>
      </c>
      <c r="C22" s="249">
        <v>4</v>
      </c>
      <c r="D22" s="250">
        <f t="shared" si="2"/>
        <v>366.48</v>
      </c>
      <c r="E22" s="251">
        <f>A22*E8</f>
        <v>855.37132873724522</v>
      </c>
      <c r="F22" s="251">
        <f>A22*F8</f>
        <v>0</v>
      </c>
      <c r="G22" s="252">
        <f>A22*G8</f>
        <v>45.81</v>
      </c>
      <c r="H22" s="253">
        <f>A22*H8</f>
        <v>0</v>
      </c>
      <c r="I22" s="253">
        <f>A22*I8</f>
        <v>0</v>
      </c>
      <c r="J22" s="253">
        <f>A22*J8</f>
        <v>0</v>
      </c>
      <c r="K22" s="254">
        <f>A22*K8</f>
        <v>0</v>
      </c>
      <c r="L22" s="252">
        <f>A22*L8</f>
        <v>0</v>
      </c>
      <c r="M22" s="253">
        <f>A22*M8</f>
        <v>0</v>
      </c>
      <c r="N22" s="253">
        <f>A22*N8</f>
        <v>0</v>
      </c>
      <c r="O22" s="253">
        <f>A22*O8</f>
        <v>0</v>
      </c>
      <c r="P22" s="255">
        <f>A22*P8</f>
        <v>0</v>
      </c>
      <c r="Q22" s="251">
        <f t="shared" si="3"/>
        <v>855.37132873724522</v>
      </c>
      <c r="R22" s="256">
        <f t="shared" si="4"/>
        <v>0</v>
      </c>
      <c r="S22" s="257">
        <f t="shared" si="5"/>
        <v>45.81</v>
      </c>
      <c r="T22" s="251">
        <f t="shared" si="6"/>
        <v>0</v>
      </c>
      <c r="U22" s="251">
        <f t="shared" ref="U22:AF22" si="42">U8</f>
        <v>326.6937813620072</v>
      </c>
      <c r="V22" s="258">
        <f t="shared" si="42"/>
        <v>0</v>
      </c>
      <c r="W22" s="251">
        <f t="shared" si="42"/>
        <v>0</v>
      </c>
      <c r="X22" s="251">
        <f t="shared" si="42"/>
        <v>0</v>
      </c>
      <c r="Y22" s="251">
        <f t="shared" si="42"/>
        <v>0</v>
      </c>
      <c r="Z22" s="251">
        <f t="shared" si="42"/>
        <v>0</v>
      </c>
      <c r="AA22" s="251">
        <f t="shared" si="42"/>
        <v>0</v>
      </c>
      <c r="AB22" s="251">
        <f t="shared" si="42"/>
        <v>0</v>
      </c>
      <c r="AC22" s="251">
        <f t="shared" si="42"/>
        <v>0</v>
      </c>
      <c r="AD22" s="251">
        <f t="shared" si="42"/>
        <v>0</v>
      </c>
      <c r="AE22" s="251">
        <f t="shared" si="42"/>
        <v>0</v>
      </c>
      <c r="AF22" s="251">
        <f t="shared" si="42"/>
        <v>0</v>
      </c>
      <c r="AG22" s="257">
        <f t="shared" si="8"/>
        <v>326.6937813620072</v>
      </c>
      <c r="AH22" s="257">
        <f t="shared" si="9"/>
        <v>0</v>
      </c>
      <c r="AI22" s="257">
        <f t="shared" si="10"/>
        <v>0</v>
      </c>
      <c r="AJ22" s="251">
        <f t="shared" si="11"/>
        <v>0</v>
      </c>
      <c r="AK22" s="251">
        <f t="shared" ref="AK22:AR22" si="43">AK8</f>
        <v>50</v>
      </c>
      <c r="AL22" s="251">
        <f t="shared" si="43"/>
        <v>0</v>
      </c>
      <c r="AM22" s="251">
        <f t="shared" si="43"/>
        <v>18.229166666666668</v>
      </c>
      <c r="AN22" s="251">
        <f t="shared" si="43"/>
        <v>0</v>
      </c>
      <c r="AO22" s="251">
        <f t="shared" si="43"/>
        <v>0</v>
      </c>
      <c r="AP22" s="251">
        <f t="shared" si="43"/>
        <v>0</v>
      </c>
      <c r="AQ22" s="251">
        <f t="shared" si="43"/>
        <v>0</v>
      </c>
      <c r="AR22" s="257">
        <f t="shared" si="43"/>
        <v>0</v>
      </c>
      <c r="AS22" s="257">
        <f t="shared" si="12"/>
        <v>50</v>
      </c>
      <c r="AT22" s="257">
        <f t="shared" si="13"/>
        <v>0</v>
      </c>
      <c r="AU22" s="257">
        <f t="shared" si="14"/>
        <v>18.229166666666668</v>
      </c>
      <c r="AV22" s="251">
        <f t="shared" si="15"/>
        <v>0</v>
      </c>
      <c r="AW22" s="276">
        <f t="shared" si="16"/>
        <v>1232.0651100992525</v>
      </c>
      <c r="AX22" s="259">
        <f t="shared" si="17"/>
        <v>64.039166666666674</v>
      </c>
      <c r="AY22" s="257">
        <f t="shared" si="18"/>
        <v>1296.1042767659192</v>
      </c>
      <c r="AZ22" s="276">
        <f t="shared" si="19"/>
        <v>1296</v>
      </c>
      <c r="BA22" s="38">
        <f t="shared" si="20"/>
        <v>-0.41710706367666717</v>
      </c>
      <c r="BB22" s="39">
        <f t="shared" si="21"/>
        <v>1232.0651100992525</v>
      </c>
      <c r="BC22" s="38">
        <f t="shared" si="22"/>
        <v>64.039166666666674</v>
      </c>
      <c r="BD22" s="39">
        <f t="shared" si="23"/>
        <v>0</v>
      </c>
      <c r="BE22" s="40">
        <f t="shared" si="24"/>
        <v>0</v>
      </c>
      <c r="BF22" s="41">
        <f t="shared" si="25"/>
        <v>0</v>
      </c>
      <c r="BG22" s="42">
        <f t="shared" si="26"/>
        <v>0</v>
      </c>
      <c r="BH22" s="43">
        <f t="shared" si="27"/>
        <v>1296</v>
      </c>
      <c r="BI22" s="39">
        <f t="shared" si="28"/>
        <v>1296</v>
      </c>
      <c r="BJ22" s="40">
        <f t="shared" si="29"/>
        <v>0</v>
      </c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</row>
    <row r="23" spans="1:98" ht="25" customHeight="1">
      <c r="A23" s="247">
        <v>109.49</v>
      </c>
      <c r="B23" s="248" t="s">
        <v>57</v>
      </c>
      <c r="C23" s="249">
        <v>4</v>
      </c>
      <c r="D23" s="250">
        <f t="shared" si="2"/>
        <v>437.96</v>
      </c>
      <c r="E23" s="251">
        <f>A23*E8</f>
        <v>1022.2070157546493</v>
      </c>
      <c r="F23" s="251">
        <f>A23*F8</f>
        <v>0</v>
      </c>
      <c r="G23" s="252">
        <f>A23*G8</f>
        <v>54.744999999999997</v>
      </c>
      <c r="H23" s="253">
        <f>A23*H8</f>
        <v>0</v>
      </c>
      <c r="I23" s="253">
        <f>A23*I8</f>
        <v>0</v>
      </c>
      <c r="J23" s="253">
        <f>A23*J8</f>
        <v>0</v>
      </c>
      <c r="K23" s="254">
        <f>A23*K8</f>
        <v>0</v>
      </c>
      <c r="L23" s="252">
        <f>A23*L8</f>
        <v>0</v>
      </c>
      <c r="M23" s="253">
        <f>A23*M8</f>
        <v>0</v>
      </c>
      <c r="N23" s="253">
        <f>A23*N8</f>
        <v>0</v>
      </c>
      <c r="O23" s="253">
        <f>A23*O8</f>
        <v>0</v>
      </c>
      <c r="P23" s="255">
        <f>A23*P8</f>
        <v>0</v>
      </c>
      <c r="Q23" s="251">
        <f t="shared" si="3"/>
        <v>1022.2070157546493</v>
      </c>
      <c r="R23" s="256">
        <f t="shared" si="4"/>
        <v>0</v>
      </c>
      <c r="S23" s="257">
        <f t="shared" si="5"/>
        <v>54.744999999999997</v>
      </c>
      <c r="T23" s="251">
        <f t="shared" si="6"/>
        <v>0</v>
      </c>
      <c r="U23" s="251">
        <f t="shared" ref="U23:AF23" si="44">U8</f>
        <v>326.6937813620072</v>
      </c>
      <c r="V23" s="258">
        <f t="shared" si="44"/>
        <v>0</v>
      </c>
      <c r="W23" s="251">
        <f t="shared" si="44"/>
        <v>0</v>
      </c>
      <c r="X23" s="251">
        <f t="shared" si="44"/>
        <v>0</v>
      </c>
      <c r="Y23" s="251">
        <f t="shared" si="44"/>
        <v>0</v>
      </c>
      <c r="Z23" s="251">
        <f t="shared" si="44"/>
        <v>0</v>
      </c>
      <c r="AA23" s="251">
        <f t="shared" si="44"/>
        <v>0</v>
      </c>
      <c r="AB23" s="251">
        <f t="shared" si="44"/>
        <v>0</v>
      </c>
      <c r="AC23" s="251">
        <f t="shared" si="44"/>
        <v>0</v>
      </c>
      <c r="AD23" s="251">
        <f t="shared" si="44"/>
        <v>0</v>
      </c>
      <c r="AE23" s="251">
        <f t="shared" si="44"/>
        <v>0</v>
      </c>
      <c r="AF23" s="251">
        <f t="shared" si="44"/>
        <v>0</v>
      </c>
      <c r="AG23" s="257">
        <f t="shared" si="8"/>
        <v>326.6937813620072</v>
      </c>
      <c r="AH23" s="257">
        <f t="shared" si="9"/>
        <v>0</v>
      </c>
      <c r="AI23" s="257">
        <f t="shared" si="10"/>
        <v>0</v>
      </c>
      <c r="AJ23" s="251">
        <f t="shared" si="11"/>
        <v>0</v>
      </c>
      <c r="AK23" s="251">
        <f t="shared" ref="AK23:AR23" si="45">AK8</f>
        <v>50</v>
      </c>
      <c r="AL23" s="251">
        <f t="shared" si="45"/>
        <v>0</v>
      </c>
      <c r="AM23" s="251">
        <f t="shared" si="45"/>
        <v>18.229166666666668</v>
      </c>
      <c r="AN23" s="251">
        <f t="shared" si="45"/>
        <v>0</v>
      </c>
      <c r="AO23" s="251">
        <f t="shared" si="45"/>
        <v>0</v>
      </c>
      <c r="AP23" s="251">
        <f t="shared" si="45"/>
        <v>0</v>
      </c>
      <c r="AQ23" s="251">
        <f t="shared" si="45"/>
        <v>0</v>
      </c>
      <c r="AR23" s="257">
        <f t="shared" si="45"/>
        <v>0</v>
      </c>
      <c r="AS23" s="257">
        <f t="shared" si="12"/>
        <v>50</v>
      </c>
      <c r="AT23" s="257">
        <f t="shared" si="13"/>
        <v>0</v>
      </c>
      <c r="AU23" s="257">
        <f t="shared" si="14"/>
        <v>18.229166666666668</v>
      </c>
      <c r="AV23" s="251">
        <f t="shared" si="15"/>
        <v>0</v>
      </c>
      <c r="AW23" s="276">
        <f t="shared" si="16"/>
        <v>1398.9007971166566</v>
      </c>
      <c r="AX23" s="259">
        <f t="shared" si="17"/>
        <v>72.974166666666662</v>
      </c>
      <c r="AY23" s="257">
        <f t="shared" si="18"/>
        <v>1471.8749637833232</v>
      </c>
      <c r="AZ23" s="276">
        <f t="shared" si="19"/>
        <v>1472</v>
      </c>
      <c r="BA23" s="38">
        <f t="shared" si="20"/>
        <v>0.50014486670715996</v>
      </c>
      <c r="BB23" s="39">
        <f t="shared" si="21"/>
        <v>1398.9007971166566</v>
      </c>
      <c r="BC23" s="38">
        <f t="shared" si="22"/>
        <v>72.974166666666662</v>
      </c>
      <c r="BD23" s="39">
        <f t="shared" si="23"/>
        <v>0</v>
      </c>
      <c r="BE23" s="40">
        <f t="shared" si="24"/>
        <v>0</v>
      </c>
      <c r="BF23" s="41">
        <f t="shared" si="25"/>
        <v>0</v>
      </c>
      <c r="BG23" s="42">
        <f t="shared" si="26"/>
        <v>0</v>
      </c>
      <c r="BH23" s="43">
        <f t="shared" si="27"/>
        <v>1472</v>
      </c>
      <c r="BI23" s="39">
        <f t="shared" si="28"/>
        <v>1472</v>
      </c>
      <c r="BJ23" s="40">
        <f t="shared" si="29"/>
        <v>0</v>
      </c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</row>
    <row r="24" spans="1:98" ht="25" customHeight="1">
      <c r="A24" s="247">
        <v>110.35</v>
      </c>
      <c r="B24" s="248" t="s">
        <v>57</v>
      </c>
      <c r="C24" s="249">
        <v>2</v>
      </c>
      <c r="D24" s="250">
        <f t="shared" si="2"/>
        <v>220.7</v>
      </c>
      <c r="E24" s="251">
        <f>A24*E8</f>
        <v>1030.23604154284</v>
      </c>
      <c r="F24" s="251">
        <f>A24*F8</f>
        <v>0</v>
      </c>
      <c r="G24" s="252">
        <f>A24*G8</f>
        <v>55.174999999999997</v>
      </c>
      <c r="H24" s="253">
        <f>A24*H8</f>
        <v>0</v>
      </c>
      <c r="I24" s="253">
        <f>A24*I8</f>
        <v>0</v>
      </c>
      <c r="J24" s="253">
        <f>A24*J8</f>
        <v>0</v>
      </c>
      <c r="K24" s="254">
        <f>A24*K8</f>
        <v>0</v>
      </c>
      <c r="L24" s="252">
        <f>A24*L8</f>
        <v>0</v>
      </c>
      <c r="M24" s="253">
        <f>A24*M8</f>
        <v>0</v>
      </c>
      <c r="N24" s="253">
        <f>A24*N8</f>
        <v>0</v>
      </c>
      <c r="O24" s="253">
        <f>A24*O8</f>
        <v>0</v>
      </c>
      <c r="P24" s="255">
        <f>A24*P8</f>
        <v>0</v>
      </c>
      <c r="Q24" s="251">
        <f t="shared" si="3"/>
        <v>1030.23604154284</v>
      </c>
      <c r="R24" s="256">
        <f t="shared" si="4"/>
        <v>0</v>
      </c>
      <c r="S24" s="257">
        <f t="shared" si="5"/>
        <v>55.174999999999997</v>
      </c>
      <c r="T24" s="251">
        <f t="shared" si="6"/>
        <v>0</v>
      </c>
      <c r="U24" s="251">
        <f t="shared" ref="U24:AF24" si="46">U8</f>
        <v>326.6937813620072</v>
      </c>
      <c r="V24" s="258">
        <f t="shared" si="46"/>
        <v>0</v>
      </c>
      <c r="W24" s="251">
        <f t="shared" si="46"/>
        <v>0</v>
      </c>
      <c r="X24" s="251">
        <f t="shared" si="46"/>
        <v>0</v>
      </c>
      <c r="Y24" s="251">
        <f t="shared" si="46"/>
        <v>0</v>
      </c>
      <c r="Z24" s="251">
        <f t="shared" si="46"/>
        <v>0</v>
      </c>
      <c r="AA24" s="251">
        <f t="shared" si="46"/>
        <v>0</v>
      </c>
      <c r="AB24" s="251">
        <f t="shared" si="46"/>
        <v>0</v>
      </c>
      <c r="AC24" s="251">
        <f t="shared" si="46"/>
        <v>0</v>
      </c>
      <c r="AD24" s="251">
        <f t="shared" si="46"/>
        <v>0</v>
      </c>
      <c r="AE24" s="251">
        <f t="shared" si="46"/>
        <v>0</v>
      </c>
      <c r="AF24" s="251">
        <f t="shared" si="46"/>
        <v>0</v>
      </c>
      <c r="AG24" s="257">
        <f t="shared" si="8"/>
        <v>326.6937813620072</v>
      </c>
      <c r="AH24" s="257">
        <f t="shared" si="9"/>
        <v>0</v>
      </c>
      <c r="AI24" s="257">
        <f t="shared" si="10"/>
        <v>0</v>
      </c>
      <c r="AJ24" s="251">
        <f t="shared" si="11"/>
        <v>0</v>
      </c>
      <c r="AK24" s="251">
        <f t="shared" ref="AK24:AR24" si="47">AK8</f>
        <v>50</v>
      </c>
      <c r="AL24" s="251">
        <f t="shared" si="47"/>
        <v>0</v>
      </c>
      <c r="AM24" s="251">
        <f t="shared" si="47"/>
        <v>18.229166666666668</v>
      </c>
      <c r="AN24" s="251">
        <f t="shared" si="47"/>
        <v>0</v>
      </c>
      <c r="AO24" s="251">
        <f t="shared" si="47"/>
        <v>0</v>
      </c>
      <c r="AP24" s="251">
        <f t="shared" si="47"/>
        <v>0</v>
      </c>
      <c r="AQ24" s="251">
        <f t="shared" si="47"/>
        <v>0</v>
      </c>
      <c r="AR24" s="257">
        <f t="shared" si="47"/>
        <v>0</v>
      </c>
      <c r="AS24" s="257">
        <f t="shared" si="12"/>
        <v>50</v>
      </c>
      <c r="AT24" s="257">
        <f t="shared" si="13"/>
        <v>0</v>
      </c>
      <c r="AU24" s="257">
        <f t="shared" si="14"/>
        <v>18.229166666666668</v>
      </c>
      <c r="AV24" s="251">
        <f t="shared" si="15"/>
        <v>0</v>
      </c>
      <c r="AW24" s="276">
        <f t="shared" si="16"/>
        <v>1406.9298229048472</v>
      </c>
      <c r="AX24" s="259">
        <f t="shared" si="17"/>
        <v>73.404166666666669</v>
      </c>
      <c r="AY24" s="257">
        <f t="shared" si="18"/>
        <v>1480.3339895715139</v>
      </c>
      <c r="AZ24" s="276">
        <f t="shared" si="19"/>
        <v>1480</v>
      </c>
      <c r="BA24" s="38">
        <f t="shared" si="20"/>
        <v>-0.66797914302787831</v>
      </c>
      <c r="BB24" s="39">
        <f t="shared" si="21"/>
        <v>1406.9298229048472</v>
      </c>
      <c r="BC24" s="38">
        <f t="shared" si="22"/>
        <v>73.404166666666669</v>
      </c>
      <c r="BD24" s="39">
        <f t="shared" si="23"/>
        <v>0</v>
      </c>
      <c r="BE24" s="40">
        <f t="shared" si="24"/>
        <v>0</v>
      </c>
      <c r="BF24" s="41">
        <f t="shared" si="25"/>
        <v>0</v>
      </c>
      <c r="BG24" s="42">
        <f t="shared" si="26"/>
        <v>0</v>
      </c>
      <c r="BH24" s="43">
        <f t="shared" si="27"/>
        <v>1480</v>
      </c>
      <c r="BI24" s="39">
        <f t="shared" si="28"/>
        <v>1480</v>
      </c>
      <c r="BJ24" s="40">
        <f t="shared" si="29"/>
        <v>0</v>
      </c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</row>
    <row r="25" spans="1:98" ht="25" customHeight="1">
      <c r="A25" s="247">
        <v>111.52</v>
      </c>
      <c r="B25" s="248" t="s">
        <v>57</v>
      </c>
      <c r="C25" s="249">
        <v>32</v>
      </c>
      <c r="D25" s="250">
        <f t="shared" si="2"/>
        <v>3568.64</v>
      </c>
      <c r="E25" s="251">
        <f>A25*E8</f>
        <v>1041.1592510453786</v>
      </c>
      <c r="F25" s="251">
        <f>A25*F8</f>
        <v>0</v>
      </c>
      <c r="G25" s="252">
        <f>A25*G8</f>
        <v>55.76</v>
      </c>
      <c r="H25" s="253">
        <f>A25*H8</f>
        <v>0</v>
      </c>
      <c r="I25" s="253">
        <f>A25*I8</f>
        <v>0</v>
      </c>
      <c r="J25" s="253">
        <f>A25*J8</f>
        <v>0</v>
      </c>
      <c r="K25" s="254">
        <f>A25*K8</f>
        <v>0</v>
      </c>
      <c r="L25" s="252">
        <f>A25*L8</f>
        <v>0</v>
      </c>
      <c r="M25" s="253">
        <f>A25*M8</f>
        <v>0</v>
      </c>
      <c r="N25" s="253">
        <f>A25*N8</f>
        <v>0</v>
      </c>
      <c r="O25" s="253">
        <f>A25*O8</f>
        <v>0</v>
      </c>
      <c r="P25" s="255">
        <f>A25*P8</f>
        <v>0</v>
      </c>
      <c r="Q25" s="251">
        <f t="shared" si="3"/>
        <v>1041.1592510453786</v>
      </c>
      <c r="R25" s="256">
        <f t="shared" si="4"/>
        <v>0</v>
      </c>
      <c r="S25" s="257">
        <f t="shared" si="5"/>
        <v>55.76</v>
      </c>
      <c r="T25" s="251">
        <f t="shared" si="6"/>
        <v>0</v>
      </c>
      <c r="U25" s="251">
        <f t="shared" ref="U25:AF25" si="48">U8</f>
        <v>326.6937813620072</v>
      </c>
      <c r="V25" s="258">
        <f t="shared" si="48"/>
        <v>0</v>
      </c>
      <c r="W25" s="251">
        <f t="shared" si="48"/>
        <v>0</v>
      </c>
      <c r="X25" s="251">
        <f t="shared" si="48"/>
        <v>0</v>
      </c>
      <c r="Y25" s="251">
        <f t="shared" si="48"/>
        <v>0</v>
      </c>
      <c r="Z25" s="251">
        <f t="shared" si="48"/>
        <v>0</v>
      </c>
      <c r="AA25" s="251">
        <f t="shared" si="48"/>
        <v>0</v>
      </c>
      <c r="AB25" s="251">
        <f t="shared" si="48"/>
        <v>0</v>
      </c>
      <c r="AC25" s="251">
        <f t="shared" si="48"/>
        <v>0</v>
      </c>
      <c r="AD25" s="251">
        <f t="shared" si="48"/>
        <v>0</v>
      </c>
      <c r="AE25" s="251">
        <f t="shared" si="48"/>
        <v>0</v>
      </c>
      <c r="AF25" s="251">
        <f t="shared" si="48"/>
        <v>0</v>
      </c>
      <c r="AG25" s="257">
        <f t="shared" si="8"/>
        <v>326.6937813620072</v>
      </c>
      <c r="AH25" s="257">
        <f t="shared" si="9"/>
        <v>0</v>
      </c>
      <c r="AI25" s="257">
        <f t="shared" si="10"/>
        <v>0</v>
      </c>
      <c r="AJ25" s="251">
        <f t="shared" si="11"/>
        <v>0</v>
      </c>
      <c r="AK25" s="251">
        <f t="shared" ref="AK25:AR25" si="49">AK8</f>
        <v>50</v>
      </c>
      <c r="AL25" s="251">
        <f t="shared" si="49"/>
        <v>0</v>
      </c>
      <c r="AM25" s="251">
        <f t="shared" si="49"/>
        <v>18.229166666666668</v>
      </c>
      <c r="AN25" s="251">
        <f t="shared" si="49"/>
        <v>0</v>
      </c>
      <c r="AO25" s="251">
        <f t="shared" si="49"/>
        <v>0</v>
      </c>
      <c r="AP25" s="251">
        <f t="shared" si="49"/>
        <v>0</v>
      </c>
      <c r="AQ25" s="251">
        <f t="shared" si="49"/>
        <v>0</v>
      </c>
      <c r="AR25" s="257">
        <f t="shared" si="49"/>
        <v>0</v>
      </c>
      <c r="AS25" s="257">
        <f t="shared" si="12"/>
        <v>50</v>
      </c>
      <c r="AT25" s="257">
        <f t="shared" si="13"/>
        <v>0</v>
      </c>
      <c r="AU25" s="257">
        <f t="shared" si="14"/>
        <v>18.229166666666668</v>
      </c>
      <c r="AV25" s="251">
        <f t="shared" si="15"/>
        <v>0</v>
      </c>
      <c r="AW25" s="276">
        <f t="shared" si="16"/>
        <v>1417.8530324073859</v>
      </c>
      <c r="AX25" s="259">
        <f t="shared" si="17"/>
        <v>73.989166666666662</v>
      </c>
      <c r="AY25" s="257">
        <f t="shared" si="18"/>
        <v>1491.8421990740526</v>
      </c>
      <c r="AZ25" s="276">
        <f t="shared" si="19"/>
        <v>1492</v>
      </c>
      <c r="BA25" s="38">
        <f t="shared" si="20"/>
        <v>5.049629630317213</v>
      </c>
      <c r="BB25" s="39">
        <f t="shared" si="21"/>
        <v>1417.8530324073859</v>
      </c>
      <c r="BC25" s="38">
        <f t="shared" si="22"/>
        <v>73.989166666666662</v>
      </c>
      <c r="BD25" s="39">
        <f t="shared" si="23"/>
        <v>0</v>
      </c>
      <c r="BE25" s="40">
        <f t="shared" si="24"/>
        <v>0</v>
      </c>
      <c r="BF25" s="41">
        <f t="shared" si="25"/>
        <v>0</v>
      </c>
      <c r="BG25" s="42">
        <f t="shared" si="26"/>
        <v>0</v>
      </c>
      <c r="BH25" s="43">
        <f t="shared" si="27"/>
        <v>1492</v>
      </c>
      <c r="BI25" s="39">
        <f t="shared" si="28"/>
        <v>1492</v>
      </c>
      <c r="BJ25" s="40">
        <f t="shared" si="29"/>
        <v>0</v>
      </c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</row>
    <row r="26" spans="1:98" ht="25" customHeight="1">
      <c r="A26" s="247">
        <v>112.38</v>
      </c>
      <c r="B26" s="248" t="s">
        <v>57</v>
      </c>
      <c r="C26" s="249">
        <v>4</v>
      </c>
      <c r="D26" s="250">
        <f t="shared" si="2"/>
        <v>449.52</v>
      </c>
      <c r="E26" s="251">
        <f>A26*E8</f>
        <v>1049.1882768335693</v>
      </c>
      <c r="F26" s="251">
        <f>A26*F8</f>
        <v>0</v>
      </c>
      <c r="G26" s="252">
        <f>A26*G8</f>
        <v>56.19</v>
      </c>
      <c r="H26" s="253">
        <f>A26*H8</f>
        <v>0</v>
      </c>
      <c r="I26" s="253">
        <f>A26*I8</f>
        <v>0</v>
      </c>
      <c r="J26" s="253">
        <f>A26*J8</f>
        <v>0</v>
      </c>
      <c r="K26" s="254">
        <f>A26*K8</f>
        <v>0</v>
      </c>
      <c r="L26" s="252">
        <f>A26*L8</f>
        <v>0</v>
      </c>
      <c r="M26" s="253">
        <f>A26*M8</f>
        <v>0</v>
      </c>
      <c r="N26" s="253">
        <f>A26*N8</f>
        <v>0</v>
      </c>
      <c r="O26" s="253">
        <f>A26*O8</f>
        <v>0</v>
      </c>
      <c r="P26" s="255">
        <f>A26*P8</f>
        <v>0</v>
      </c>
      <c r="Q26" s="251">
        <f t="shared" si="3"/>
        <v>1049.1882768335693</v>
      </c>
      <c r="R26" s="256">
        <f t="shared" si="4"/>
        <v>0</v>
      </c>
      <c r="S26" s="257">
        <f t="shared" si="5"/>
        <v>56.19</v>
      </c>
      <c r="T26" s="251">
        <f t="shared" si="6"/>
        <v>0</v>
      </c>
      <c r="U26" s="251">
        <f t="shared" ref="U26:AF26" si="50">U8</f>
        <v>326.6937813620072</v>
      </c>
      <c r="V26" s="258">
        <f t="shared" si="50"/>
        <v>0</v>
      </c>
      <c r="W26" s="251">
        <f t="shared" si="50"/>
        <v>0</v>
      </c>
      <c r="X26" s="251">
        <f t="shared" si="50"/>
        <v>0</v>
      </c>
      <c r="Y26" s="251">
        <f t="shared" si="50"/>
        <v>0</v>
      </c>
      <c r="Z26" s="251">
        <f t="shared" si="50"/>
        <v>0</v>
      </c>
      <c r="AA26" s="251">
        <f t="shared" si="50"/>
        <v>0</v>
      </c>
      <c r="AB26" s="251">
        <f t="shared" si="50"/>
        <v>0</v>
      </c>
      <c r="AC26" s="251">
        <f t="shared" si="50"/>
        <v>0</v>
      </c>
      <c r="AD26" s="251">
        <f t="shared" si="50"/>
        <v>0</v>
      </c>
      <c r="AE26" s="251">
        <f t="shared" si="50"/>
        <v>0</v>
      </c>
      <c r="AF26" s="251">
        <f t="shared" si="50"/>
        <v>0</v>
      </c>
      <c r="AG26" s="257">
        <f t="shared" si="8"/>
        <v>326.6937813620072</v>
      </c>
      <c r="AH26" s="257">
        <f t="shared" si="9"/>
        <v>0</v>
      </c>
      <c r="AI26" s="257">
        <f t="shared" si="10"/>
        <v>0</v>
      </c>
      <c r="AJ26" s="251">
        <f t="shared" si="11"/>
        <v>0</v>
      </c>
      <c r="AK26" s="251">
        <f t="shared" ref="AK26:AR26" si="51">AK8</f>
        <v>50</v>
      </c>
      <c r="AL26" s="251">
        <f t="shared" si="51"/>
        <v>0</v>
      </c>
      <c r="AM26" s="251">
        <f t="shared" si="51"/>
        <v>18.229166666666668</v>
      </c>
      <c r="AN26" s="251">
        <f t="shared" si="51"/>
        <v>0</v>
      </c>
      <c r="AO26" s="251">
        <f t="shared" si="51"/>
        <v>0</v>
      </c>
      <c r="AP26" s="251">
        <f t="shared" si="51"/>
        <v>0</v>
      </c>
      <c r="AQ26" s="251">
        <f t="shared" si="51"/>
        <v>0</v>
      </c>
      <c r="AR26" s="257">
        <f t="shared" si="51"/>
        <v>0</v>
      </c>
      <c r="AS26" s="257">
        <f t="shared" si="12"/>
        <v>50</v>
      </c>
      <c r="AT26" s="257">
        <f t="shared" si="13"/>
        <v>0</v>
      </c>
      <c r="AU26" s="257">
        <f t="shared" si="14"/>
        <v>18.229166666666668</v>
      </c>
      <c r="AV26" s="251">
        <f t="shared" si="15"/>
        <v>0</v>
      </c>
      <c r="AW26" s="276">
        <f t="shared" si="16"/>
        <v>1425.8820581955765</v>
      </c>
      <c r="AX26" s="259">
        <f t="shared" si="17"/>
        <v>74.419166666666669</v>
      </c>
      <c r="AY26" s="257">
        <f t="shared" si="18"/>
        <v>1500.3012248622431</v>
      </c>
      <c r="AZ26" s="276">
        <f t="shared" si="19"/>
        <v>1500</v>
      </c>
      <c r="BA26" s="38">
        <f t="shared" si="20"/>
        <v>-1.2048994489723555</v>
      </c>
      <c r="BB26" s="39">
        <f t="shared" si="21"/>
        <v>1425.8820581955765</v>
      </c>
      <c r="BC26" s="38">
        <f t="shared" si="22"/>
        <v>74.419166666666669</v>
      </c>
      <c r="BD26" s="39">
        <f t="shared" si="23"/>
        <v>0</v>
      </c>
      <c r="BE26" s="40">
        <f t="shared" si="24"/>
        <v>0</v>
      </c>
      <c r="BF26" s="41">
        <f t="shared" si="25"/>
        <v>0</v>
      </c>
      <c r="BG26" s="42">
        <f t="shared" si="26"/>
        <v>0</v>
      </c>
      <c r="BH26" s="43">
        <f t="shared" si="27"/>
        <v>1500</v>
      </c>
      <c r="BI26" s="39">
        <f t="shared" si="28"/>
        <v>1500</v>
      </c>
      <c r="BJ26" s="40">
        <f t="shared" si="29"/>
        <v>0</v>
      </c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</row>
    <row r="27" spans="1:98" ht="25" customHeight="1">
      <c r="A27" s="247">
        <v>112.42</v>
      </c>
      <c r="B27" s="248" t="s">
        <v>57</v>
      </c>
      <c r="C27" s="249">
        <v>12</v>
      </c>
      <c r="D27" s="250">
        <f t="shared" si="2"/>
        <v>1349.04</v>
      </c>
      <c r="E27" s="251">
        <f>A27*E8</f>
        <v>1049.5617198934851</v>
      </c>
      <c r="F27" s="251">
        <f>A27*F8</f>
        <v>0</v>
      </c>
      <c r="G27" s="252">
        <f>A27*G8</f>
        <v>56.21</v>
      </c>
      <c r="H27" s="253">
        <f>A27*H8</f>
        <v>0</v>
      </c>
      <c r="I27" s="253">
        <f>A27*I8</f>
        <v>0</v>
      </c>
      <c r="J27" s="253">
        <f>A27*J8</f>
        <v>0</v>
      </c>
      <c r="K27" s="254">
        <f>A27*K8</f>
        <v>0</v>
      </c>
      <c r="L27" s="252">
        <f>A27*L8</f>
        <v>0</v>
      </c>
      <c r="M27" s="253">
        <f>A27*M8</f>
        <v>0</v>
      </c>
      <c r="N27" s="253">
        <f>A27*N8</f>
        <v>0</v>
      </c>
      <c r="O27" s="253">
        <f>A27*O8</f>
        <v>0</v>
      </c>
      <c r="P27" s="255">
        <f>A27*P8</f>
        <v>0</v>
      </c>
      <c r="Q27" s="251">
        <f t="shared" si="3"/>
        <v>1049.5617198934851</v>
      </c>
      <c r="R27" s="256">
        <f t="shared" si="4"/>
        <v>0</v>
      </c>
      <c r="S27" s="257">
        <f t="shared" si="5"/>
        <v>56.21</v>
      </c>
      <c r="T27" s="251">
        <f t="shared" si="6"/>
        <v>0</v>
      </c>
      <c r="U27" s="251">
        <f t="shared" ref="U27:AF27" si="52">U8</f>
        <v>326.6937813620072</v>
      </c>
      <c r="V27" s="258">
        <f t="shared" si="52"/>
        <v>0</v>
      </c>
      <c r="W27" s="251">
        <f t="shared" si="52"/>
        <v>0</v>
      </c>
      <c r="X27" s="251">
        <f t="shared" si="52"/>
        <v>0</v>
      </c>
      <c r="Y27" s="251">
        <f t="shared" si="52"/>
        <v>0</v>
      </c>
      <c r="Z27" s="251">
        <f t="shared" si="52"/>
        <v>0</v>
      </c>
      <c r="AA27" s="251">
        <f t="shared" si="52"/>
        <v>0</v>
      </c>
      <c r="AB27" s="251">
        <f t="shared" si="52"/>
        <v>0</v>
      </c>
      <c r="AC27" s="251">
        <f t="shared" si="52"/>
        <v>0</v>
      </c>
      <c r="AD27" s="251">
        <f t="shared" si="52"/>
        <v>0</v>
      </c>
      <c r="AE27" s="251">
        <f t="shared" si="52"/>
        <v>0</v>
      </c>
      <c r="AF27" s="251">
        <f t="shared" si="52"/>
        <v>0</v>
      </c>
      <c r="AG27" s="257">
        <f t="shared" si="8"/>
        <v>326.6937813620072</v>
      </c>
      <c r="AH27" s="257">
        <f t="shared" si="9"/>
        <v>0</v>
      </c>
      <c r="AI27" s="257">
        <f t="shared" si="10"/>
        <v>0</v>
      </c>
      <c r="AJ27" s="251">
        <f t="shared" si="11"/>
        <v>0</v>
      </c>
      <c r="AK27" s="251">
        <f t="shared" ref="AK27:AR27" si="53">AK8</f>
        <v>50</v>
      </c>
      <c r="AL27" s="251">
        <f t="shared" si="53"/>
        <v>0</v>
      </c>
      <c r="AM27" s="251">
        <f t="shared" si="53"/>
        <v>18.229166666666668</v>
      </c>
      <c r="AN27" s="251">
        <f t="shared" si="53"/>
        <v>0</v>
      </c>
      <c r="AO27" s="251">
        <f t="shared" si="53"/>
        <v>0</v>
      </c>
      <c r="AP27" s="251">
        <f t="shared" si="53"/>
        <v>0</v>
      </c>
      <c r="AQ27" s="251">
        <f t="shared" si="53"/>
        <v>0</v>
      </c>
      <c r="AR27" s="257">
        <f t="shared" si="53"/>
        <v>0</v>
      </c>
      <c r="AS27" s="257">
        <f t="shared" si="12"/>
        <v>50</v>
      </c>
      <c r="AT27" s="257">
        <f t="shared" si="13"/>
        <v>0</v>
      </c>
      <c r="AU27" s="257">
        <f t="shared" si="14"/>
        <v>18.229166666666668</v>
      </c>
      <c r="AV27" s="251">
        <f t="shared" si="15"/>
        <v>0</v>
      </c>
      <c r="AW27" s="276">
        <f t="shared" si="16"/>
        <v>1426.2555012554924</v>
      </c>
      <c r="AX27" s="259">
        <f t="shared" si="17"/>
        <v>74.439166666666665</v>
      </c>
      <c r="AY27" s="257">
        <f t="shared" si="18"/>
        <v>1500.6946679221592</v>
      </c>
      <c r="AZ27" s="276">
        <f t="shared" si="19"/>
        <v>1501</v>
      </c>
      <c r="BA27" s="38">
        <f t="shared" si="20"/>
        <v>3.6639849340899673</v>
      </c>
      <c r="BB27" s="39">
        <f t="shared" si="21"/>
        <v>1426.2555012554924</v>
      </c>
      <c r="BC27" s="38">
        <f t="shared" si="22"/>
        <v>74.439166666666665</v>
      </c>
      <c r="BD27" s="39">
        <f t="shared" si="23"/>
        <v>0</v>
      </c>
      <c r="BE27" s="40">
        <f t="shared" si="24"/>
        <v>0</v>
      </c>
      <c r="BF27" s="41">
        <f t="shared" si="25"/>
        <v>0</v>
      </c>
      <c r="BG27" s="42">
        <f t="shared" si="26"/>
        <v>0</v>
      </c>
      <c r="BH27" s="43">
        <f t="shared" si="27"/>
        <v>1501</v>
      </c>
      <c r="BI27" s="39">
        <f t="shared" si="28"/>
        <v>1501</v>
      </c>
      <c r="BJ27" s="40">
        <f t="shared" si="29"/>
        <v>0</v>
      </c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</row>
    <row r="28" spans="1:98" ht="25" customHeight="1">
      <c r="A28" s="247">
        <v>113.04</v>
      </c>
      <c r="B28" s="248" t="s">
        <v>57</v>
      </c>
      <c r="C28" s="249">
        <v>2</v>
      </c>
      <c r="D28" s="250">
        <f t="shared" si="2"/>
        <v>226.08</v>
      </c>
      <c r="E28" s="251">
        <f>A28*E8</f>
        <v>1055.3500873221808</v>
      </c>
      <c r="F28" s="251">
        <f>A28*F8</f>
        <v>0</v>
      </c>
      <c r="G28" s="252">
        <f>A28*G8</f>
        <v>56.52</v>
      </c>
      <c r="H28" s="253">
        <f>A28*H8</f>
        <v>0</v>
      </c>
      <c r="I28" s="253">
        <f>A28*I8</f>
        <v>0</v>
      </c>
      <c r="J28" s="253">
        <f>A28*J8</f>
        <v>0</v>
      </c>
      <c r="K28" s="254">
        <f>A28*K8</f>
        <v>0</v>
      </c>
      <c r="L28" s="252">
        <f>A28*L8</f>
        <v>0</v>
      </c>
      <c r="M28" s="253">
        <f>A28*M8</f>
        <v>0</v>
      </c>
      <c r="N28" s="253">
        <f>A28*N8</f>
        <v>0</v>
      </c>
      <c r="O28" s="253">
        <f>A28*O8</f>
        <v>0</v>
      </c>
      <c r="P28" s="255">
        <f>A28*P8</f>
        <v>0</v>
      </c>
      <c r="Q28" s="251">
        <f t="shared" si="3"/>
        <v>1055.3500873221808</v>
      </c>
      <c r="R28" s="256">
        <f t="shared" si="4"/>
        <v>0</v>
      </c>
      <c r="S28" s="257">
        <f t="shared" si="5"/>
        <v>56.52</v>
      </c>
      <c r="T28" s="251">
        <f t="shared" si="6"/>
        <v>0</v>
      </c>
      <c r="U28" s="251">
        <f t="shared" ref="U28:AF28" si="54">U8</f>
        <v>326.6937813620072</v>
      </c>
      <c r="V28" s="258">
        <f t="shared" si="54"/>
        <v>0</v>
      </c>
      <c r="W28" s="251">
        <f t="shared" si="54"/>
        <v>0</v>
      </c>
      <c r="X28" s="251">
        <f t="shared" si="54"/>
        <v>0</v>
      </c>
      <c r="Y28" s="251">
        <f t="shared" si="54"/>
        <v>0</v>
      </c>
      <c r="Z28" s="251">
        <f t="shared" si="54"/>
        <v>0</v>
      </c>
      <c r="AA28" s="251">
        <f t="shared" si="54"/>
        <v>0</v>
      </c>
      <c r="AB28" s="251">
        <f t="shared" si="54"/>
        <v>0</v>
      </c>
      <c r="AC28" s="251">
        <f t="shared" si="54"/>
        <v>0</v>
      </c>
      <c r="AD28" s="251">
        <f t="shared" si="54"/>
        <v>0</v>
      </c>
      <c r="AE28" s="251">
        <f t="shared" si="54"/>
        <v>0</v>
      </c>
      <c r="AF28" s="251">
        <f t="shared" si="54"/>
        <v>0</v>
      </c>
      <c r="AG28" s="257">
        <f t="shared" si="8"/>
        <v>326.6937813620072</v>
      </c>
      <c r="AH28" s="257">
        <f t="shared" si="9"/>
        <v>0</v>
      </c>
      <c r="AI28" s="257">
        <f t="shared" si="10"/>
        <v>0</v>
      </c>
      <c r="AJ28" s="251">
        <f t="shared" si="11"/>
        <v>0</v>
      </c>
      <c r="AK28" s="251">
        <f t="shared" ref="AK28:AR28" si="55">AK8</f>
        <v>50</v>
      </c>
      <c r="AL28" s="251">
        <f t="shared" si="55"/>
        <v>0</v>
      </c>
      <c r="AM28" s="251">
        <f t="shared" si="55"/>
        <v>18.229166666666668</v>
      </c>
      <c r="AN28" s="251">
        <f t="shared" si="55"/>
        <v>0</v>
      </c>
      <c r="AO28" s="251">
        <f t="shared" si="55"/>
        <v>0</v>
      </c>
      <c r="AP28" s="251">
        <f t="shared" si="55"/>
        <v>0</v>
      </c>
      <c r="AQ28" s="251">
        <f t="shared" si="55"/>
        <v>0</v>
      </c>
      <c r="AR28" s="257">
        <f t="shared" si="55"/>
        <v>0</v>
      </c>
      <c r="AS28" s="257">
        <f t="shared" si="12"/>
        <v>50</v>
      </c>
      <c r="AT28" s="257">
        <f t="shared" si="13"/>
        <v>0</v>
      </c>
      <c r="AU28" s="257">
        <f t="shared" si="14"/>
        <v>18.229166666666668</v>
      </c>
      <c r="AV28" s="251">
        <f t="shared" si="15"/>
        <v>0</v>
      </c>
      <c r="AW28" s="276">
        <f t="shared" si="16"/>
        <v>1432.0438686841881</v>
      </c>
      <c r="AX28" s="259">
        <f t="shared" si="17"/>
        <v>74.749166666666667</v>
      </c>
      <c r="AY28" s="257">
        <f t="shared" si="18"/>
        <v>1506.7930353508548</v>
      </c>
      <c r="AZ28" s="276">
        <f t="shared" si="19"/>
        <v>1507</v>
      </c>
      <c r="BA28" s="38">
        <f t="shared" si="20"/>
        <v>0.41392929829044078</v>
      </c>
      <c r="BB28" s="39">
        <f t="shared" si="21"/>
        <v>1432.0438686841881</v>
      </c>
      <c r="BC28" s="38">
        <f t="shared" si="22"/>
        <v>74.749166666666667</v>
      </c>
      <c r="BD28" s="39">
        <f t="shared" si="23"/>
        <v>0</v>
      </c>
      <c r="BE28" s="40">
        <f t="shared" si="24"/>
        <v>0</v>
      </c>
      <c r="BF28" s="41">
        <f t="shared" si="25"/>
        <v>0</v>
      </c>
      <c r="BG28" s="42">
        <f t="shared" si="26"/>
        <v>0</v>
      </c>
      <c r="BH28" s="43">
        <f t="shared" si="27"/>
        <v>1507</v>
      </c>
      <c r="BI28" s="39">
        <f t="shared" si="28"/>
        <v>1507</v>
      </c>
      <c r="BJ28" s="40">
        <f t="shared" si="29"/>
        <v>0</v>
      </c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</row>
    <row r="29" spans="1:98" ht="25" customHeight="1">
      <c r="A29" s="247">
        <v>113.69</v>
      </c>
      <c r="B29" s="248" t="s">
        <v>56</v>
      </c>
      <c r="C29" s="249">
        <v>32</v>
      </c>
      <c r="D29" s="250">
        <f t="shared" si="2"/>
        <v>3638.08</v>
      </c>
      <c r="E29" s="251">
        <f>A29*E8</f>
        <v>1061.4185370458133</v>
      </c>
      <c r="F29" s="251">
        <f>A29*F8</f>
        <v>0</v>
      </c>
      <c r="G29" s="252">
        <f>A29*G8</f>
        <v>56.844999999999999</v>
      </c>
      <c r="H29" s="253">
        <f>A29*H8</f>
        <v>0</v>
      </c>
      <c r="I29" s="253">
        <f>A29*I8</f>
        <v>0</v>
      </c>
      <c r="J29" s="253">
        <f>A29*J8</f>
        <v>0</v>
      </c>
      <c r="K29" s="254">
        <f>A29*K8</f>
        <v>0</v>
      </c>
      <c r="L29" s="252">
        <f>A29*L8</f>
        <v>0</v>
      </c>
      <c r="M29" s="253">
        <f>A29*M8</f>
        <v>0</v>
      </c>
      <c r="N29" s="253">
        <f>A29*N8</f>
        <v>0</v>
      </c>
      <c r="O29" s="253">
        <f>A29*O8</f>
        <v>0</v>
      </c>
      <c r="P29" s="255">
        <f>A29*P8</f>
        <v>0</v>
      </c>
      <c r="Q29" s="251">
        <f t="shared" si="3"/>
        <v>1061.4185370458133</v>
      </c>
      <c r="R29" s="256">
        <f t="shared" si="4"/>
        <v>0</v>
      </c>
      <c r="S29" s="257">
        <f t="shared" si="5"/>
        <v>56.844999999999999</v>
      </c>
      <c r="T29" s="251">
        <f t="shared" si="6"/>
        <v>0</v>
      </c>
      <c r="U29" s="251">
        <f t="shared" ref="U29:AF29" si="56">U8</f>
        <v>326.6937813620072</v>
      </c>
      <c r="V29" s="258">
        <f t="shared" si="56"/>
        <v>0</v>
      </c>
      <c r="W29" s="251">
        <f t="shared" si="56"/>
        <v>0</v>
      </c>
      <c r="X29" s="251">
        <f t="shared" si="56"/>
        <v>0</v>
      </c>
      <c r="Y29" s="251">
        <f t="shared" si="56"/>
        <v>0</v>
      </c>
      <c r="Z29" s="251">
        <f t="shared" si="56"/>
        <v>0</v>
      </c>
      <c r="AA29" s="251">
        <f t="shared" si="56"/>
        <v>0</v>
      </c>
      <c r="AB29" s="251">
        <f t="shared" si="56"/>
        <v>0</v>
      </c>
      <c r="AC29" s="251">
        <f t="shared" si="56"/>
        <v>0</v>
      </c>
      <c r="AD29" s="251">
        <f t="shared" si="56"/>
        <v>0</v>
      </c>
      <c r="AE29" s="251">
        <f t="shared" si="56"/>
        <v>0</v>
      </c>
      <c r="AF29" s="251">
        <f t="shared" si="56"/>
        <v>0</v>
      </c>
      <c r="AG29" s="257">
        <f t="shared" si="8"/>
        <v>326.6937813620072</v>
      </c>
      <c r="AH29" s="257">
        <f t="shared" si="9"/>
        <v>0</v>
      </c>
      <c r="AI29" s="257">
        <f t="shared" si="10"/>
        <v>0</v>
      </c>
      <c r="AJ29" s="251">
        <f t="shared" si="11"/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0</v>
      </c>
      <c r="AQ29" s="251">
        <v>0</v>
      </c>
      <c r="AR29" s="257">
        <v>0</v>
      </c>
      <c r="AS29" s="257">
        <f t="shared" si="12"/>
        <v>0</v>
      </c>
      <c r="AT29" s="257">
        <f t="shared" si="13"/>
        <v>0</v>
      </c>
      <c r="AU29" s="257">
        <f t="shared" si="14"/>
        <v>0</v>
      </c>
      <c r="AV29" s="251">
        <f t="shared" si="15"/>
        <v>0</v>
      </c>
      <c r="AW29" s="276">
        <f t="shared" si="16"/>
        <v>1388.1123184078206</v>
      </c>
      <c r="AX29" s="259">
        <f t="shared" si="17"/>
        <v>56.844999999999999</v>
      </c>
      <c r="AY29" s="257">
        <f t="shared" si="18"/>
        <v>1444.9573184078206</v>
      </c>
      <c r="AZ29" s="276">
        <f t="shared" si="19"/>
        <v>1445</v>
      </c>
      <c r="BA29" s="38">
        <f t="shared" si="20"/>
        <v>1.3658109497409896</v>
      </c>
      <c r="BB29" s="39">
        <f t="shared" si="21"/>
        <v>1388.1123184078206</v>
      </c>
      <c r="BC29" s="38">
        <f t="shared" si="22"/>
        <v>56.844999999999999</v>
      </c>
      <c r="BD29" s="39">
        <f t="shared" si="23"/>
        <v>0</v>
      </c>
      <c r="BE29" s="40">
        <f t="shared" si="24"/>
        <v>0</v>
      </c>
      <c r="BF29" s="41">
        <f t="shared" si="25"/>
        <v>0</v>
      </c>
      <c r="BG29" s="42">
        <f t="shared" si="26"/>
        <v>0</v>
      </c>
      <c r="BH29" s="43">
        <f t="shared" si="27"/>
        <v>1445</v>
      </c>
      <c r="BI29" s="39">
        <f t="shared" si="28"/>
        <v>1445</v>
      </c>
      <c r="BJ29" s="40">
        <f t="shared" si="29"/>
        <v>0</v>
      </c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</row>
    <row r="30" spans="1:98" ht="25" customHeight="1">
      <c r="A30" s="247">
        <v>114.46</v>
      </c>
      <c r="B30" s="248" t="s">
        <v>57</v>
      </c>
      <c r="C30" s="249">
        <v>20</v>
      </c>
      <c r="D30" s="250">
        <f t="shared" si="2"/>
        <v>2289.1999999999998</v>
      </c>
      <c r="E30" s="251">
        <f>A30*E8</f>
        <v>1068.6073159491932</v>
      </c>
      <c r="F30" s="251">
        <f>A30*F8</f>
        <v>0</v>
      </c>
      <c r="G30" s="252">
        <f>A30*G8</f>
        <v>57.23</v>
      </c>
      <c r="H30" s="253">
        <f>A30*H8</f>
        <v>0</v>
      </c>
      <c r="I30" s="253">
        <f>A30*I8</f>
        <v>0</v>
      </c>
      <c r="J30" s="253">
        <f>A30*J8</f>
        <v>0</v>
      </c>
      <c r="K30" s="254">
        <f>A30*K8</f>
        <v>0</v>
      </c>
      <c r="L30" s="252">
        <f>A30*L8</f>
        <v>0</v>
      </c>
      <c r="M30" s="253">
        <f>A30*M8</f>
        <v>0</v>
      </c>
      <c r="N30" s="253">
        <f>A30*N8</f>
        <v>0</v>
      </c>
      <c r="O30" s="253">
        <f>A30*O8</f>
        <v>0</v>
      </c>
      <c r="P30" s="255">
        <f>A30*P8</f>
        <v>0</v>
      </c>
      <c r="Q30" s="251">
        <f t="shared" si="3"/>
        <v>1068.6073159491932</v>
      </c>
      <c r="R30" s="256">
        <f t="shared" si="4"/>
        <v>0</v>
      </c>
      <c r="S30" s="257">
        <f t="shared" si="5"/>
        <v>57.23</v>
      </c>
      <c r="T30" s="251">
        <f t="shared" si="6"/>
        <v>0</v>
      </c>
      <c r="U30" s="251">
        <f t="shared" ref="U30:AF30" si="57">U8</f>
        <v>326.6937813620072</v>
      </c>
      <c r="V30" s="258">
        <f t="shared" si="57"/>
        <v>0</v>
      </c>
      <c r="W30" s="251">
        <f t="shared" si="57"/>
        <v>0</v>
      </c>
      <c r="X30" s="251">
        <f t="shared" si="57"/>
        <v>0</v>
      </c>
      <c r="Y30" s="251">
        <f t="shared" si="57"/>
        <v>0</v>
      </c>
      <c r="Z30" s="251">
        <f t="shared" si="57"/>
        <v>0</v>
      </c>
      <c r="AA30" s="251">
        <f t="shared" si="57"/>
        <v>0</v>
      </c>
      <c r="AB30" s="251">
        <f t="shared" si="57"/>
        <v>0</v>
      </c>
      <c r="AC30" s="251">
        <f t="shared" si="57"/>
        <v>0</v>
      </c>
      <c r="AD30" s="251">
        <f t="shared" si="57"/>
        <v>0</v>
      </c>
      <c r="AE30" s="251">
        <f t="shared" si="57"/>
        <v>0</v>
      </c>
      <c r="AF30" s="251">
        <f t="shared" si="57"/>
        <v>0</v>
      </c>
      <c r="AG30" s="257">
        <f t="shared" si="8"/>
        <v>326.6937813620072</v>
      </c>
      <c r="AH30" s="257">
        <f t="shared" si="9"/>
        <v>0</v>
      </c>
      <c r="AI30" s="257">
        <f t="shared" si="10"/>
        <v>0</v>
      </c>
      <c r="AJ30" s="251">
        <f t="shared" si="11"/>
        <v>0</v>
      </c>
      <c r="AK30" s="251">
        <f t="shared" ref="AK30:AR30" si="58">AK8</f>
        <v>50</v>
      </c>
      <c r="AL30" s="251">
        <f t="shared" si="58"/>
        <v>0</v>
      </c>
      <c r="AM30" s="251">
        <f t="shared" si="58"/>
        <v>18.229166666666668</v>
      </c>
      <c r="AN30" s="251">
        <f t="shared" si="58"/>
        <v>0</v>
      </c>
      <c r="AO30" s="251">
        <f t="shared" si="58"/>
        <v>0</v>
      </c>
      <c r="AP30" s="251">
        <f t="shared" si="58"/>
        <v>0</v>
      </c>
      <c r="AQ30" s="251">
        <f t="shared" si="58"/>
        <v>0</v>
      </c>
      <c r="AR30" s="257">
        <f t="shared" si="58"/>
        <v>0</v>
      </c>
      <c r="AS30" s="257">
        <f t="shared" si="12"/>
        <v>50</v>
      </c>
      <c r="AT30" s="257">
        <f t="shared" si="13"/>
        <v>0</v>
      </c>
      <c r="AU30" s="257">
        <f t="shared" si="14"/>
        <v>18.229166666666668</v>
      </c>
      <c r="AV30" s="251">
        <f t="shared" si="15"/>
        <v>0</v>
      </c>
      <c r="AW30" s="276">
        <f t="shared" si="16"/>
        <v>1445.3010973112005</v>
      </c>
      <c r="AX30" s="259">
        <f t="shared" si="17"/>
        <v>75.459166666666661</v>
      </c>
      <c r="AY30" s="257">
        <f t="shared" si="18"/>
        <v>1520.7602639778672</v>
      </c>
      <c r="AZ30" s="276">
        <f t="shared" si="19"/>
        <v>1521</v>
      </c>
      <c r="BA30" s="38">
        <f t="shared" si="20"/>
        <v>4.794720442655489</v>
      </c>
      <c r="BB30" s="39">
        <f t="shared" si="21"/>
        <v>1445.3010973112005</v>
      </c>
      <c r="BC30" s="38">
        <f t="shared" si="22"/>
        <v>75.459166666666661</v>
      </c>
      <c r="BD30" s="39">
        <f t="shared" si="23"/>
        <v>0</v>
      </c>
      <c r="BE30" s="40">
        <f t="shared" si="24"/>
        <v>0</v>
      </c>
      <c r="BF30" s="41">
        <f t="shared" si="25"/>
        <v>0</v>
      </c>
      <c r="BG30" s="42">
        <f t="shared" si="26"/>
        <v>0</v>
      </c>
      <c r="BH30" s="43">
        <f t="shared" si="27"/>
        <v>1521</v>
      </c>
      <c r="BI30" s="39">
        <f t="shared" si="28"/>
        <v>1521</v>
      </c>
      <c r="BJ30" s="40">
        <f t="shared" si="29"/>
        <v>0</v>
      </c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</row>
    <row r="31" spans="1:98" ht="25" customHeight="1" thickBot="1">
      <c r="A31" s="260">
        <v>115.07</v>
      </c>
      <c r="B31" s="261" t="s">
        <v>57</v>
      </c>
      <c r="C31" s="262">
        <v>4</v>
      </c>
      <c r="D31" s="263">
        <f t="shared" si="2"/>
        <v>460.28</v>
      </c>
      <c r="E31" s="264">
        <f>A31*E8</f>
        <v>1074.3023226129098</v>
      </c>
      <c r="F31" s="264">
        <f>A31*F8</f>
        <v>0</v>
      </c>
      <c r="G31" s="265">
        <f>A31*G8</f>
        <v>57.534999999999997</v>
      </c>
      <c r="H31" s="266">
        <f>A31*H8</f>
        <v>0</v>
      </c>
      <c r="I31" s="266">
        <f>A31*I8</f>
        <v>0</v>
      </c>
      <c r="J31" s="266">
        <f>A31*J8</f>
        <v>0</v>
      </c>
      <c r="K31" s="267">
        <f>A31*K8</f>
        <v>0</v>
      </c>
      <c r="L31" s="265">
        <f>A31*L8</f>
        <v>0</v>
      </c>
      <c r="M31" s="266">
        <f>A31*M8</f>
        <v>0</v>
      </c>
      <c r="N31" s="266">
        <f>A31*N8</f>
        <v>0</v>
      </c>
      <c r="O31" s="266">
        <f>A31*O8</f>
        <v>0</v>
      </c>
      <c r="P31" s="268">
        <f>A31*P8</f>
        <v>0</v>
      </c>
      <c r="Q31" s="264">
        <f t="shared" si="3"/>
        <v>1074.3023226129098</v>
      </c>
      <c r="R31" s="269">
        <f t="shared" si="4"/>
        <v>0</v>
      </c>
      <c r="S31" s="270">
        <f t="shared" si="5"/>
        <v>57.534999999999997</v>
      </c>
      <c r="T31" s="264">
        <f t="shared" si="6"/>
        <v>0</v>
      </c>
      <c r="U31" s="264">
        <f t="shared" ref="U31:AF31" si="59">U8</f>
        <v>326.6937813620072</v>
      </c>
      <c r="V31" s="271">
        <f t="shared" si="59"/>
        <v>0</v>
      </c>
      <c r="W31" s="264">
        <f t="shared" si="59"/>
        <v>0</v>
      </c>
      <c r="X31" s="264">
        <f t="shared" si="59"/>
        <v>0</v>
      </c>
      <c r="Y31" s="264">
        <f t="shared" si="59"/>
        <v>0</v>
      </c>
      <c r="Z31" s="264">
        <f t="shared" si="59"/>
        <v>0</v>
      </c>
      <c r="AA31" s="264">
        <f t="shared" si="59"/>
        <v>0</v>
      </c>
      <c r="AB31" s="264">
        <f t="shared" si="59"/>
        <v>0</v>
      </c>
      <c r="AC31" s="264">
        <f t="shared" si="59"/>
        <v>0</v>
      </c>
      <c r="AD31" s="264">
        <f t="shared" si="59"/>
        <v>0</v>
      </c>
      <c r="AE31" s="264">
        <f t="shared" si="59"/>
        <v>0</v>
      </c>
      <c r="AF31" s="264">
        <f t="shared" si="59"/>
        <v>0</v>
      </c>
      <c r="AG31" s="270">
        <f t="shared" si="8"/>
        <v>326.6937813620072</v>
      </c>
      <c r="AH31" s="270">
        <f t="shared" si="9"/>
        <v>0</v>
      </c>
      <c r="AI31" s="270">
        <f t="shared" si="10"/>
        <v>0</v>
      </c>
      <c r="AJ31" s="264">
        <f t="shared" si="11"/>
        <v>0</v>
      </c>
      <c r="AK31" s="264">
        <f t="shared" ref="AK31:AR31" si="60">AK8</f>
        <v>50</v>
      </c>
      <c r="AL31" s="264">
        <f t="shared" si="60"/>
        <v>0</v>
      </c>
      <c r="AM31" s="264">
        <f t="shared" si="60"/>
        <v>18.229166666666668</v>
      </c>
      <c r="AN31" s="264">
        <f t="shared" si="60"/>
        <v>0</v>
      </c>
      <c r="AO31" s="264">
        <f t="shared" si="60"/>
        <v>0</v>
      </c>
      <c r="AP31" s="264">
        <f t="shared" si="60"/>
        <v>0</v>
      </c>
      <c r="AQ31" s="264">
        <f t="shared" si="60"/>
        <v>0</v>
      </c>
      <c r="AR31" s="270">
        <f t="shared" si="60"/>
        <v>0</v>
      </c>
      <c r="AS31" s="270">
        <f t="shared" si="12"/>
        <v>50</v>
      </c>
      <c r="AT31" s="270">
        <f t="shared" si="13"/>
        <v>0</v>
      </c>
      <c r="AU31" s="270">
        <f t="shared" si="14"/>
        <v>18.229166666666668</v>
      </c>
      <c r="AV31" s="264">
        <f t="shared" si="15"/>
        <v>0</v>
      </c>
      <c r="AW31" s="277">
        <f t="shared" si="16"/>
        <v>1450.9961039749171</v>
      </c>
      <c r="AX31" s="272">
        <f t="shared" si="17"/>
        <v>75.764166666666668</v>
      </c>
      <c r="AY31" s="270">
        <f t="shared" si="18"/>
        <v>1526.7602706415837</v>
      </c>
      <c r="AZ31" s="277">
        <f t="shared" si="19"/>
        <v>1527</v>
      </c>
      <c r="BA31" s="50">
        <f t="shared" si="20"/>
        <v>0.95891743366519222</v>
      </c>
      <c r="BB31" s="51">
        <f t="shared" si="21"/>
        <v>1450.9961039749171</v>
      </c>
      <c r="BC31" s="50">
        <f t="shared" si="22"/>
        <v>75.764166666666668</v>
      </c>
      <c r="BD31" s="51">
        <f t="shared" si="23"/>
        <v>0</v>
      </c>
      <c r="BE31" s="52">
        <f t="shared" si="24"/>
        <v>0</v>
      </c>
      <c r="BF31" s="53">
        <f t="shared" si="25"/>
        <v>0</v>
      </c>
      <c r="BG31" s="54">
        <f t="shared" si="26"/>
        <v>0</v>
      </c>
      <c r="BH31" s="55">
        <f t="shared" si="27"/>
        <v>1527</v>
      </c>
      <c r="BI31" s="51">
        <f t="shared" si="28"/>
        <v>1527</v>
      </c>
      <c r="BJ31" s="52">
        <f t="shared" si="29"/>
        <v>0</v>
      </c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</row>
    <row r="32" spans="1:98">
      <c r="C32" s="56">
        <f>SUM(C14:C31)</f>
        <v>372</v>
      </c>
      <c r="D32" s="57">
        <f>SUM(D14:D31)</f>
        <v>30553.52</v>
      </c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</row>
    <row r="33" spans="1:98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</row>
    <row r="34" spans="1:98">
      <c r="A34" s="196"/>
      <c r="B34" s="196"/>
      <c r="C34" s="196"/>
      <c r="D34" s="220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4"/>
      <c r="AY34" s="214"/>
      <c r="AZ34" s="214"/>
      <c r="BA34" s="218">
        <f>SUM(BA14:BA31)</f>
        <v>52.486666666688961</v>
      </c>
      <c r="BB34" s="59">
        <f>((C14*BB14)+(C15*BB15)+(C16*BB16)+(C17*BB17)+(C18*BB18)+(C19*BB19)+(C20*BB20)+(C21*BB21)+(C22*BB22)+(C23*BB23)+(C24*BB24)+(C25*BB25)+(C26*BB26)+(C27*BB27)+(C28*BB28)+(C29*BB29)+(C30*BB30)+(C31*BB31)-AW34)</f>
        <v>414780.08666666667</v>
      </c>
      <c r="BC34" s="59">
        <f>(C14*BC14)+(C15*BC15)+(C16*BC16)+(C17*BC17)+(C18*BC18)+(C19*BC19)+(C20*BC20)+(C21*BC21)+(C22*BC22)+(C23*BC23)+(C24*BC24)+(C25*BC25)+(C26*BC26)+(C27*BC27)+(C28*BC28)+(C29*BC29)+(C30*BC30)+(C31*BC31)</f>
        <v>18193.42666666667</v>
      </c>
      <c r="BD34" s="59">
        <f>(C14*BD14)+(C15*BD15)+(C16*BD16)+(C17*BD17)+(C18*BD18)+(C19*BD19)+(C20*BD20)+(C21*BD21)+(C22*BD22)+(C23*BD23)+(C24*BD24)+(C25*BD25)+(C26*BD26)+(C27*BD27)+(C28*BD28)+(C29*BD29)+(C30*BD30)+(C31*BD31)</f>
        <v>0</v>
      </c>
      <c r="BE34" s="59">
        <f>(C14*BE14)+(C15*BE15)+(C16*BE16)+(C17*BE17)+(C18*BE18)+(C19*BE19)+(C20*BE20)+(C21*BE21)+(C22*BE22)+(C23*BE23)+(C24*BE24)+(C25*BE25)+(C26*BE26)+(C27*BE27)+(C28*BE28)+(C29*BE29)+(C30*BE30)+(C31*BE31)</f>
        <v>0</v>
      </c>
      <c r="BF34" s="59">
        <f>(C14*BF14)+(C15*BF15)+(C16*BF16)+(C17*BF17)+(C18*BF18)+(C19*BF19)+(C20*BF20)+(C21*BF21)+(C22*BF22)+(C23*BF23)+(C24*BF24)+(C25*BF25)+(C26*BF26)+(C27*BF27)+(C28*BF28)+(C29*BF29)+(C30*BF30)+(C31*BF31)</f>
        <v>0</v>
      </c>
      <c r="BG34" s="58">
        <f>SUM(BG14:BG31)</f>
        <v>0</v>
      </c>
      <c r="BH34" s="59">
        <f>(C14*BH14)+(C15*BH15)+(C16*BH16)+(C17*BH17)+(C18*BH18)+(C19*BH19)+(C20*BH20)+(C21*BH21)+(C22*BH22)+(C23*BH23)+(C24*BH24)+(C25*BH25)+(C26*BH26)+(C27*BH27)+(C28*BH28)+(C29*BH29)+(C30*BH30)+(C31*BH31)</f>
        <v>433026</v>
      </c>
      <c r="BI34" s="223">
        <f>(C14*BI14)+(C15*BI15)+(C16*BI16)+(C17*BI17)+(C18*BI18)+(C19*BI19)+(C20*BI20)+(C21*BI21)+(C22*BI22)+(C23*BI23)+(C24*BI24)+(C25*BI25)+(C26*BI26)+(C27*BI27)+(C28*BI28)+(C29*BI29)+(C30*BI30)+(C31*BI31)</f>
        <v>433026</v>
      </c>
      <c r="BJ34" s="215"/>
      <c r="BK34" s="214"/>
      <c r="BL34" s="214"/>
      <c r="BM34" s="214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6"/>
      <c r="CD34" s="216"/>
      <c r="CE34" s="216"/>
      <c r="CF34" s="216"/>
      <c r="CG34" s="21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</row>
    <row r="35" spans="1:98">
      <c r="A35" s="196"/>
      <c r="B35" s="196"/>
      <c r="C35" s="196"/>
      <c r="D35" s="220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9">
        <f t="shared" ref="BA35:BG35" si="61">BA34*BA6</f>
        <v>629.84000000026754</v>
      </c>
      <c r="BB35" s="61">
        <f t="shared" si="61"/>
        <v>1659120.3466666667</v>
      </c>
      <c r="BC35" s="61">
        <f t="shared" si="61"/>
        <v>218321.12000000005</v>
      </c>
      <c r="BD35" s="61">
        <f t="shared" si="61"/>
        <v>0</v>
      </c>
      <c r="BE35" s="61">
        <f t="shared" si="61"/>
        <v>0</v>
      </c>
      <c r="BF35" s="61">
        <f t="shared" si="61"/>
        <v>0</v>
      </c>
      <c r="BG35" s="61">
        <f t="shared" si="61"/>
        <v>0</v>
      </c>
      <c r="BH35" s="61">
        <f>(BH34*BH6)+(AY34*8)</f>
        <v>1732104</v>
      </c>
      <c r="BI35" s="202">
        <f>(BI34*BI6)+(AZ34*8)</f>
        <v>1732104</v>
      </c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6"/>
      <c r="CD35" s="216"/>
      <c r="CE35" s="216"/>
      <c r="CF35" s="216"/>
      <c r="CG35" s="21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</row>
    <row r="36" spans="1:98">
      <c r="A36" s="196"/>
      <c r="B36" s="196"/>
      <c r="C36" s="196"/>
      <c r="D36" s="220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8"/>
      <c r="BB36" s="58">
        <f>'[1]2022-23'!G10+'[1]2022-23'!G43+'[1]2022-23'!G71</f>
        <v>0</v>
      </c>
      <c r="BC36" s="58">
        <f>'[1]2022-23'!H30+'[1]2022-23'!H62+'[1]2022-23'!H80</f>
        <v>641477.28</v>
      </c>
      <c r="BD36" s="58"/>
      <c r="BE36" s="59">
        <f>'[1]2022-23'!G10+'[1]2022-23'!G43+'[1]2022-23'!G71</f>
        <v>0</v>
      </c>
      <c r="BF36" s="58">
        <f>'[1]2022-23'!G10+'[1]2022-23'!G43+'[1]2022-23'!G71</f>
        <v>0</v>
      </c>
      <c r="BG36" s="58"/>
      <c r="BH36" s="58">
        <f>'[1]2022-23'!H95</f>
        <v>1248002.8999999999</v>
      </c>
      <c r="BI36" s="201">
        <f>'[1]2022-23'!H8+'[1]2022-23'!H28+'[1]2022-23'!H41+'[1]2022-23'!H60+'[1]2022-23'!H69+'[1]2022-23'!H78</f>
        <v>1248002.8999999999</v>
      </c>
      <c r="BJ36" s="215"/>
      <c r="BK36" s="215"/>
      <c r="BL36" s="215"/>
      <c r="BM36" s="214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6"/>
      <c r="CD36" s="216"/>
      <c r="CE36" s="216"/>
      <c r="CF36" s="216"/>
      <c r="CG36" s="21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</row>
    <row r="37" spans="1:98">
      <c r="A37" s="196"/>
      <c r="B37" s="196"/>
      <c r="C37" s="196"/>
      <c r="D37" s="220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9"/>
      <c r="BB37" s="61">
        <f>SUM(BB35:BB36)</f>
        <v>1659120.3466666667</v>
      </c>
      <c r="BC37" s="61">
        <f>SUM(BC35:BC36)</f>
        <v>859798.40000000014</v>
      </c>
      <c r="BD37" s="61">
        <f>SUM(BD35:BD36)</f>
        <v>0</v>
      </c>
      <c r="BE37" s="61">
        <f>SUM(BE35:BE36)</f>
        <v>0</v>
      </c>
      <c r="BF37" s="61">
        <f>SUM(BF35:BF36)</f>
        <v>0</v>
      </c>
      <c r="BG37" s="61"/>
      <c r="BH37" s="61">
        <f>SUM(BH35:BH36)</f>
        <v>2980106.9</v>
      </c>
      <c r="BI37" s="202">
        <f>SUM(BI35:BI36)</f>
        <v>2980106.9</v>
      </c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6"/>
      <c r="CD37" s="216"/>
      <c r="CE37" s="216"/>
      <c r="CF37" s="216"/>
      <c r="CG37" s="21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</row>
    <row r="38" spans="1:98">
      <c r="A38" s="196"/>
      <c r="B38" s="196"/>
      <c r="C38" s="196"/>
      <c r="D38" s="220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8"/>
      <c r="BB38" s="58">
        <f>'[1]2022-23'!C10+'[1]2022-23'!C43+'[1]2022-23'!C71</f>
        <v>0</v>
      </c>
      <c r="BC38" s="58">
        <f>'[1]2022-23'!D30+'[1]2022-23'!D62+'[1]2022-23'!D80</f>
        <v>859798.4</v>
      </c>
      <c r="BD38" s="58"/>
      <c r="BE38" s="58">
        <f>'[1]2022-23'!C10+'[1]2022-23'!C43+'[1]2022-23'!C71</f>
        <v>0</v>
      </c>
      <c r="BF38" s="58">
        <f>'[1]2022-23'!C97</f>
        <v>0</v>
      </c>
      <c r="BG38" s="58"/>
      <c r="BH38" s="58">
        <f>'[1]BİLGİ GİRİŞİ'!C91+'[1]BİLGİ GİRİŞİ'!D91</f>
        <v>6443685.0600000005</v>
      </c>
      <c r="BI38" s="201">
        <f>'[1]2022-23'!C95+'[1]2022-23'!D95</f>
        <v>6444314.9000000004</v>
      </c>
      <c r="BJ38" s="215"/>
      <c r="BK38" s="215"/>
      <c r="BL38" s="215"/>
      <c r="BM38" s="214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16"/>
      <c r="CE38" s="216"/>
      <c r="CF38" s="216"/>
      <c r="CG38" s="21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</row>
    <row r="39" spans="1:98">
      <c r="A39" s="196"/>
      <c r="B39" s="196"/>
      <c r="C39" s="196"/>
      <c r="D39" s="220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9"/>
      <c r="BB39" s="62">
        <f>BB37-BB38</f>
        <v>1659120.3466666667</v>
      </c>
      <c r="BC39" s="62">
        <f>BC37-BC38</f>
        <v>0</v>
      </c>
      <c r="BD39" s="62">
        <f>BD37-BD38</f>
        <v>0</v>
      </c>
      <c r="BE39" s="62">
        <f>BE37-BE38</f>
        <v>0</v>
      </c>
      <c r="BF39" s="62">
        <f>BF37-BF38</f>
        <v>0</v>
      </c>
      <c r="BG39" s="62"/>
      <c r="BH39" s="62">
        <f>BH37-BH38</f>
        <v>-3463578.1600000006</v>
      </c>
      <c r="BI39" s="224">
        <f>BI37-BI38</f>
        <v>-3464208.0000000005</v>
      </c>
      <c r="BJ39" s="215"/>
      <c r="BK39" s="215"/>
      <c r="BL39" s="215"/>
      <c r="BM39" s="214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6"/>
      <c r="CD39" s="216"/>
      <c r="CE39" s="216"/>
      <c r="CF39" s="216"/>
      <c r="CG39" s="21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</row>
    <row r="40" spans="1:98" ht="12.75" customHeight="1">
      <c r="A40" s="196"/>
      <c r="B40" s="196"/>
      <c r="C40" s="196"/>
      <c r="D40" s="196"/>
      <c r="E40" s="221"/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60"/>
      <c r="BB40" s="60"/>
      <c r="BC40" s="60"/>
      <c r="BD40" s="60"/>
      <c r="BE40" s="60"/>
      <c r="BF40" s="60"/>
      <c r="BG40" s="60"/>
      <c r="BH40" s="317" t="s">
        <v>59</v>
      </c>
      <c r="BI40" s="60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</row>
    <row r="41" spans="1:98">
      <c r="A41" s="196"/>
      <c r="B41" s="196"/>
      <c r="C41" s="196"/>
      <c r="D41" s="196"/>
      <c r="E41" s="196"/>
      <c r="F41" s="19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60"/>
      <c r="BB41" s="60"/>
      <c r="BC41" s="60"/>
      <c r="BD41" s="60"/>
      <c r="BE41" s="60"/>
      <c r="BF41" s="60"/>
      <c r="BG41" s="60"/>
      <c r="BH41" s="318"/>
      <c r="BI41" s="60"/>
      <c r="BJ41" s="60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</row>
    <row r="42" spans="1:98">
      <c r="A42" s="196"/>
      <c r="B42" s="196"/>
      <c r="C42" s="196"/>
      <c r="D42" s="196"/>
      <c r="E42" s="196"/>
      <c r="F42" s="19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60"/>
      <c r="BB42" s="60"/>
      <c r="BC42" s="60"/>
      <c r="BD42" s="60"/>
      <c r="BE42" s="60"/>
      <c r="BF42" s="60"/>
      <c r="BG42" s="60"/>
      <c r="BH42" s="318"/>
      <c r="BI42" s="60"/>
      <c r="BJ42" s="60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</row>
    <row r="43" spans="1:98">
      <c r="A43" s="196"/>
      <c r="B43" s="196"/>
      <c r="C43" s="196"/>
      <c r="D43" s="196"/>
      <c r="E43" s="196"/>
      <c r="F43" s="19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216"/>
      <c r="BH43" s="318"/>
      <c r="BI43" s="60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217"/>
      <c r="BY43" s="196"/>
      <c r="BZ43" s="196"/>
      <c r="CA43" s="21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</row>
    <row r="44" spans="1:98">
      <c r="A44" s="196"/>
      <c r="B44" s="196"/>
      <c r="C44" s="196"/>
      <c r="D44" s="196"/>
      <c r="E44" s="196"/>
      <c r="F44" s="19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H44" s="63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21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</row>
    <row r="45" spans="1:98">
      <c r="A45" s="196"/>
      <c r="B45" s="196"/>
      <c r="C45" s="196"/>
      <c r="D45" s="196"/>
      <c r="E45" s="196"/>
      <c r="F45" s="19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216"/>
      <c r="CB45" s="21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</row>
    <row r="46" spans="1:98">
      <c r="A46" s="196"/>
      <c r="B46" s="196"/>
      <c r="C46" s="196"/>
      <c r="D46" s="196"/>
      <c r="E46" s="196"/>
      <c r="F46" s="19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216"/>
      <c r="CB46" s="21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</row>
    <row r="47" spans="1:98"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216"/>
      <c r="CB47" s="21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</row>
    <row r="48" spans="1:98"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21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</row>
    <row r="49" spans="7:98"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21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</row>
    <row r="50" spans="7:98"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</row>
    <row r="51" spans="7:98"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</row>
    <row r="52" spans="7:98"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</row>
    <row r="53" spans="7:98"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</row>
    <row r="54" spans="7:98"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</row>
    <row r="55" spans="7:98"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</row>
    <row r="56" spans="7:98"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</row>
    <row r="57" spans="7:98"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</row>
    <row r="58" spans="7:98"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</row>
    <row r="59" spans="7:98"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</row>
    <row r="60" spans="7:98"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</row>
    <row r="61" spans="7:98"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</row>
    <row r="62" spans="7:98"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</row>
    <row r="63" spans="7:98"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</row>
    <row r="64" spans="7:98"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</row>
    <row r="65" spans="63:98"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</row>
    <row r="66" spans="63:98"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</row>
    <row r="67" spans="63:98"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</row>
    <row r="68" spans="63:98"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</row>
    <row r="69" spans="63:98"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</row>
    <row r="70" spans="63:98"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</row>
  </sheetData>
  <mergeCells count="15">
    <mergeCell ref="AB11:AF11"/>
    <mergeCell ref="AK11:AL11"/>
    <mergeCell ref="AM11:AO11"/>
    <mergeCell ref="AP11:AR11"/>
    <mergeCell ref="E11:F11"/>
    <mergeCell ref="G11:K11"/>
    <mergeCell ref="L11:P11"/>
    <mergeCell ref="U11:V11"/>
    <mergeCell ref="BH40:BH43"/>
    <mergeCell ref="W11:AA11"/>
    <mergeCell ref="A4:AZ4"/>
    <mergeCell ref="E10:T10"/>
    <mergeCell ref="U10:AJ10"/>
    <mergeCell ref="AK10:AV10"/>
    <mergeCell ref="AW10:BJ10"/>
  </mergeCells>
  <phoneticPr fontId="20" type="noConversion"/>
  <printOptions horizontalCentered="1" verticalCentered="1"/>
  <pageMargins left="0.35433070866141736" right="0.35433070866141736" top="0" bottom="0.59055118110236227" header="0.51181102362204722" footer="0.51181102362204722"/>
  <pageSetup paperSize="9" scale="63" orientation="landscape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2022-23</vt:lpstr>
      <vt:lpstr>AYRINTILI AİDAT AS</vt:lpstr>
      <vt:lpstr>'2022-23'!Yazdırma_Alanı</vt:lpstr>
      <vt:lpstr>'AYRINTILI AİDAT AS'!Yazdırma_Alanı</vt:lpstr>
    </vt:vector>
  </TitlesOfParts>
  <Company>1234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Microsoft Office User</cp:lastModifiedBy>
  <dcterms:created xsi:type="dcterms:W3CDTF">2023-06-20T10:45:23Z</dcterms:created>
  <dcterms:modified xsi:type="dcterms:W3CDTF">2023-06-20T11:26:30Z</dcterms:modified>
</cp:coreProperties>
</file>